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asti\T-Wall\Aktuell\"/>
    </mc:Choice>
  </mc:AlternateContent>
  <xr:revisionPtr revIDLastSave="0" documentId="13_ncr:1_{A7FA7024-48DF-494E-9BF2-9F70B564D09F}" xr6:coauthVersionLast="47" xr6:coauthVersionMax="47" xr10:uidLastSave="{00000000-0000-0000-0000-000000000000}"/>
  <workbookProtection workbookAlgorithmName="SHA-512" workbookHashValue="mw2tSXrYkbvaPXGnaKqMg+oCb6PJJrvqaPC/gDaHdOyqQkNdsiksHLJ7/EC5ltJMfUDsPbi3lA0tP4Vzv7Y+cg==" workbookSaltValue="BvRmp3zQUZYM6Yl5WWcyvw==" workbookSpinCount="100000" lockStructure="1"/>
  <bookViews>
    <workbookView xWindow="-120" yWindow="-120" windowWidth="29040" windowHeight="15720" tabRatio="500" xr2:uid="{00000000-000D-0000-FFFF-FFFF00000000}"/>
  </bookViews>
  <sheets>
    <sheet name="OVERVIEW" sheetId="5" r:id="rId1"/>
    <sheet name="HOLDS" sheetId="1" r:id="rId2"/>
    <sheet name="VOLUMES" sheetId="6" r:id="rId3"/>
    <sheet name="Datenbank Holds" sheetId="2" state="hidden" r:id="rId4"/>
    <sheet name="Berechnung Holds" sheetId="3" state="hidden" r:id="rId5"/>
    <sheet name="Datenbank Volumes" sheetId="7" state="hidden" r:id="rId6"/>
  </sheets>
  <definedNames>
    <definedName name="_xlnm.Print_Area" localSheetId="3">'Datenbank Holds'!#REF!</definedName>
    <definedName name="_xlnm.Print_Area" localSheetId="5">'Datenbank Volumes'!#REF!</definedName>
    <definedName name="_xlnm.Print_Area" localSheetId="0">OVERVIEW!$A$1:$I$30</definedName>
    <definedName name="_xlnm.Print_Titles" localSheetId="1">HOLDS!$1:$9</definedName>
    <definedName name="_xlnm.Print_Titles" localSheetId="0">OVERVIEW!$1:$7</definedName>
    <definedName name="_xlnm.Print_Titles" localSheetId="2">VOLUMES!$1:$9</definedName>
    <definedName name="SelectSafetyline" localSheetId="5">wenns('Datenbank Volumes'!#REF!=1,'Datenbank Volumes'!$B$5,'Datenbank Volumes'!#REF!=2,'Datenbank Volumes'!#REF!,'Datenbank Volumes'!#REF!=3,'Datenbank Volumes'!$E$340:$E$341)</definedName>
    <definedName name="SelectSafetyline">wenns('Datenbank Volumes'!#REF!=1,'Datenbank Volumes'!$B$5,'Datenbank Volumes'!#REF!=2,'Datenbank Volumes'!#REF!,'Datenbank Volumes'!#REF!=3,'Datenbank Volumes'!$E$340:$E$341)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2" i="6" l="1"/>
  <c r="Q62" i="6" s="1"/>
  <c r="F62" i="6"/>
  <c r="R62" i="6" s="1"/>
  <c r="E63" i="6"/>
  <c r="Q63" i="6" s="1"/>
  <c r="F63" i="6"/>
  <c r="R63" i="6" s="1"/>
  <c r="E64" i="6"/>
  <c r="Q64" i="6" s="1"/>
  <c r="F64" i="6"/>
  <c r="R64" i="6" s="1"/>
  <c r="E65" i="6"/>
  <c r="Q65" i="6" s="1"/>
  <c r="F65" i="6"/>
  <c r="R65" i="6" s="1"/>
  <c r="E66" i="6"/>
  <c r="Q66" i="6" s="1"/>
  <c r="F66" i="6"/>
  <c r="R66" i="6" s="1"/>
  <c r="E67" i="6"/>
  <c r="Q67" i="6" s="1"/>
  <c r="F67" i="6"/>
  <c r="R67" i="6" s="1"/>
  <c r="E68" i="6"/>
  <c r="Q68" i="6" s="1"/>
  <c r="D68" i="6" s="1"/>
  <c r="F68" i="6"/>
  <c r="R68" i="6" s="1"/>
  <c r="E69" i="6"/>
  <c r="Q69" i="6" s="1"/>
  <c r="F69" i="6"/>
  <c r="R69" i="6" s="1"/>
  <c r="E70" i="6"/>
  <c r="Q70" i="6" s="1"/>
  <c r="C70" i="6" s="1"/>
  <c r="F70" i="6"/>
  <c r="R70" i="6" s="1"/>
  <c r="E71" i="6"/>
  <c r="Q71" i="6" s="1"/>
  <c r="F71" i="6"/>
  <c r="R71" i="6" s="1"/>
  <c r="E72" i="6"/>
  <c r="Q72" i="6" s="1"/>
  <c r="F72" i="6"/>
  <c r="R72" i="6" s="1"/>
  <c r="I54" i="7"/>
  <c r="L54" i="7"/>
  <c r="I55" i="7"/>
  <c r="L55" i="7"/>
  <c r="I56" i="7"/>
  <c r="L56" i="7"/>
  <c r="I57" i="7"/>
  <c r="L57" i="7"/>
  <c r="I58" i="7"/>
  <c r="L58" i="7"/>
  <c r="I59" i="7"/>
  <c r="L59" i="7"/>
  <c r="I60" i="7"/>
  <c r="L60" i="7"/>
  <c r="I61" i="7"/>
  <c r="L61" i="7"/>
  <c r="I62" i="7"/>
  <c r="L62" i="7"/>
  <c r="I63" i="7"/>
  <c r="L63" i="7"/>
  <c r="I64" i="7"/>
  <c r="L64" i="7"/>
  <c r="G19" i="5"/>
  <c r="X45" i="2"/>
  <c r="X44" i="2"/>
  <c r="X43" i="2"/>
  <c r="X42" i="2"/>
  <c r="X41" i="2"/>
  <c r="X40" i="2"/>
  <c r="X39" i="2"/>
  <c r="X38" i="2"/>
  <c r="X37" i="2"/>
  <c r="AF46" i="2"/>
  <c r="AB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G46" i="2"/>
  <c r="D64" i="3"/>
  <c r="E64" i="3"/>
  <c r="F64" i="3" s="1"/>
  <c r="L64" i="3"/>
  <c r="Q64" i="3"/>
  <c r="R64" i="3"/>
  <c r="S64" i="3"/>
  <c r="T64" i="3"/>
  <c r="V64" i="3"/>
  <c r="AV64" i="3"/>
  <c r="D65" i="3"/>
  <c r="E65" i="3"/>
  <c r="F65" i="3" s="1"/>
  <c r="M65" i="3"/>
  <c r="AV65" i="3"/>
  <c r="D66" i="3"/>
  <c r="E66" i="3"/>
  <c r="G66" i="3" s="1"/>
  <c r="M66" i="3"/>
  <c r="N66" i="3"/>
  <c r="U66" i="3"/>
  <c r="V66" i="3"/>
  <c r="AV66" i="3"/>
  <c r="D67" i="3"/>
  <c r="E67" i="3"/>
  <c r="H67" i="3" s="1"/>
  <c r="G67" i="3"/>
  <c r="U67" i="3"/>
  <c r="V67" i="3"/>
  <c r="AS67" i="3"/>
  <c r="AV67" i="3"/>
  <c r="D68" i="3"/>
  <c r="E68" i="3"/>
  <c r="I68" i="3" s="1"/>
  <c r="F68" i="3"/>
  <c r="AV68" i="3"/>
  <c r="D69" i="3"/>
  <c r="E69" i="3"/>
  <c r="J69" i="3" s="1"/>
  <c r="AS69" i="3"/>
  <c r="AV69" i="3"/>
  <c r="D70" i="3"/>
  <c r="E70" i="3"/>
  <c r="K70" i="3" s="1"/>
  <c r="AS70" i="3"/>
  <c r="AV70" i="3"/>
  <c r="D71" i="3"/>
  <c r="E71" i="3"/>
  <c r="L71" i="3" s="1"/>
  <c r="F71" i="3"/>
  <c r="P71" i="3"/>
  <c r="Q71" i="3"/>
  <c r="R71" i="3"/>
  <c r="S71" i="3"/>
  <c r="U71" i="3"/>
  <c r="V71" i="3"/>
  <c r="AS71" i="3"/>
  <c r="AV71" i="3"/>
  <c r="E73" i="1"/>
  <c r="AA64" i="3" s="1"/>
  <c r="E74" i="1"/>
  <c r="AE65" i="3" s="1"/>
  <c r="E75" i="1"/>
  <c r="AF66" i="3" s="1"/>
  <c r="E76" i="1"/>
  <c r="AA67" i="3" s="1"/>
  <c r="E77" i="1"/>
  <c r="AF68" i="3" s="1"/>
  <c r="E78" i="1"/>
  <c r="AA69" i="3" s="1"/>
  <c r="E79" i="1"/>
  <c r="AB70" i="3" s="1"/>
  <c r="E80" i="1"/>
  <c r="AA71" i="3" s="1"/>
  <c r="F66" i="2"/>
  <c r="D66" i="2" s="1"/>
  <c r="D67" i="2"/>
  <c r="AF66" i="2"/>
  <c r="AC66" i="2"/>
  <c r="AS64" i="3" s="1"/>
  <c r="AB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G66" i="2"/>
  <c r="AG66" i="2"/>
  <c r="AC69" i="2"/>
  <c r="AC70" i="2"/>
  <c r="AS68" i="3" s="1"/>
  <c r="AC71" i="2"/>
  <c r="AC72" i="2"/>
  <c r="AC73" i="2"/>
  <c r="F69" i="2"/>
  <c r="D69" i="2" s="1"/>
  <c r="F70" i="2"/>
  <c r="F71" i="2"/>
  <c r="F72" i="2"/>
  <c r="D72" i="2" s="1"/>
  <c r="F73" i="2"/>
  <c r="D73" i="2" s="1"/>
  <c r="D70" i="2"/>
  <c r="D71" i="2"/>
  <c r="D244" i="3"/>
  <c r="D245" i="3"/>
  <c r="D246" i="3"/>
  <c r="D247" i="3"/>
  <c r="D248" i="3"/>
  <c r="D249" i="3"/>
  <c r="D250" i="3"/>
  <c r="D251" i="3"/>
  <c r="D252" i="3"/>
  <c r="D253" i="3"/>
  <c r="D254" i="3"/>
  <c r="E244" i="3"/>
  <c r="F244" i="3" s="1"/>
  <c r="AV244" i="3"/>
  <c r="E245" i="3"/>
  <c r="F245" i="3" s="1"/>
  <c r="AV245" i="3"/>
  <c r="E246" i="3"/>
  <c r="F246" i="3" s="1"/>
  <c r="AV246" i="3"/>
  <c r="E247" i="3"/>
  <c r="F247" i="3" s="1"/>
  <c r="AV247" i="3"/>
  <c r="E248" i="3"/>
  <c r="F248" i="3" s="1"/>
  <c r="AV248" i="3"/>
  <c r="E249" i="3"/>
  <c r="F249" i="3" s="1"/>
  <c r="AV249" i="3"/>
  <c r="E250" i="3"/>
  <c r="F250" i="3" s="1"/>
  <c r="AV250" i="3"/>
  <c r="E251" i="3"/>
  <c r="F251" i="3" s="1"/>
  <c r="AV251" i="3"/>
  <c r="E252" i="3"/>
  <c r="F252" i="3" s="1"/>
  <c r="AV252" i="3"/>
  <c r="E253" i="3"/>
  <c r="F253" i="3" s="1"/>
  <c r="AV253" i="3"/>
  <c r="E254" i="3"/>
  <c r="F254" i="3" s="1"/>
  <c r="AV254" i="3"/>
  <c r="E254" i="1"/>
  <c r="X254" i="1" s="1"/>
  <c r="E255" i="1"/>
  <c r="X255" i="1" s="1"/>
  <c r="AF236" i="2"/>
  <c r="AC246" i="2"/>
  <c r="AS244" i="3" s="1"/>
  <c r="AC247" i="2"/>
  <c r="AS245" i="3" s="1"/>
  <c r="AB236" i="2"/>
  <c r="X236" i="2"/>
  <c r="W236" i="2"/>
  <c r="V236" i="2"/>
  <c r="U236" i="2"/>
  <c r="T236" i="2"/>
  <c r="S236" i="2"/>
  <c r="R236" i="2"/>
  <c r="Q236" i="2"/>
  <c r="P236" i="2"/>
  <c r="O236" i="2"/>
  <c r="N236" i="2"/>
  <c r="M236" i="2"/>
  <c r="L236" i="2"/>
  <c r="K236" i="2"/>
  <c r="J236" i="2"/>
  <c r="I236" i="2"/>
  <c r="H236" i="2"/>
  <c r="G236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7" i="2"/>
  <c r="F38" i="2"/>
  <c r="F39" i="2"/>
  <c r="F40" i="2"/>
  <c r="F41" i="2"/>
  <c r="F42" i="2"/>
  <c r="F43" i="2"/>
  <c r="F44" i="2"/>
  <c r="F45" i="2"/>
  <c r="F70" i="3" l="1"/>
  <c r="F69" i="3"/>
  <c r="V70" i="3"/>
  <c r="F66" i="3"/>
  <c r="U70" i="3"/>
  <c r="O250" i="3"/>
  <c r="O71" i="3"/>
  <c r="R70" i="3"/>
  <c r="V69" i="3"/>
  <c r="V68" i="3"/>
  <c r="O67" i="3"/>
  <c r="H250" i="3"/>
  <c r="N71" i="3"/>
  <c r="Q70" i="3"/>
  <c r="U69" i="3"/>
  <c r="U68" i="3"/>
  <c r="N67" i="3"/>
  <c r="K64" i="3"/>
  <c r="M71" i="3"/>
  <c r="P70" i="3"/>
  <c r="Q69" i="3"/>
  <c r="P68" i="3"/>
  <c r="M67" i="3"/>
  <c r="J64" i="3"/>
  <c r="K71" i="3"/>
  <c r="O70" i="3"/>
  <c r="P69" i="3"/>
  <c r="O68" i="3"/>
  <c r="I64" i="3"/>
  <c r="J71" i="3"/>
  <c r="N70" i="3"/>
  <c r="O69" i="3"/>
  <c r="N68" i="3"/>
  <c r="F67" i="3"/>
  <c r="U65" i="3"/>
  <c r="H64" i="3"/>
  <c r="I71" i="3"/>
  <c r="M70" i="3"/>
  <c r="N69" i="3"/>
  <c r="M68" i="3"/>
  <c r="G64" i="3"/>
  <c r="H71" i="3"/>
  <c r="J70" i="3"/>
  <c r="M69" i="3"/>
  <c r="H68" i="3"/>
  <c r="G71" i="3"/>
  <c r="I70" i="3"/>
  <c r="I69" i="3"/>
  <c r="G68" i="3"/>
  <c r="H70" i="3"/>
  <c r="H69" i="3"/>
  <c r="O253" i="3"/>
  <c r="G70" i="3"/>
  <c r="G69" i="3"/>
  <c r="C68" i="6"/>
  <c r="C67" i="6"/>
  <c r="D67" i="6"/>
  <c r="C66" i="6"/>
  <c r="D66" i="6"/>
  <c r="C65" i="6"/>
  <c r="D65" i="6"/>
  <c r="C72" i="6"/>
  <c r="D72" i="6"/>
  <c r="C64" i="6"/>
  <c r="D64" i="6"/>
  <c r="C63" i="6"/>
  <c r="D63" i="6"/>
  <c r="C71" i="6"/>
  <c r="D71" i="6"/>
  <c r="C69" i="6"/>
  <c r="D69" i="6"/>
  <c r="C62" i="6"/>
  <c r="D62" i="6"/>
  <c r="D70" i="6"/>
  <c r="AD65" i="3"/>
  <c r="X77" i="1"/>
  <c r="AO70" i="3"/>
  <c r="Z68" i="3"/>
  <c r="AM70" i="3"/>
  <c r="AF70" i="3"/>
  <c r="AG68" i="3"/>
  <c r="AD70" i="3"/>
  <c r="AN65" i="3"/>
  <c r="AG64" i="3"/>
  <c r="AI68" i="3"/>
  <c r="AG65" i="3"/>
  <c r="AN70" i="3"/>
  <c r="AE70" i="3"/>
  <c r="AO69" i="3"/>
  <c r="AH68" i="3"/>
  <c r="Y68" i="3"/>
  <c r="AG67" i="3"/>
  <c r="AO65" i="3"/>
  <c r="AF65" i="3"/>
  <c r="AL70" i="3"/>
  <c r="AC70" i="3"/>
  <c r="AO68" i="3"/>
  <c r="AE68" i="3"/>
  <c r="AL65" i="3"/>
  <c r="AC65" i="3"/>
  <c r="AK70" i="3"/>
  <c r="AA70" i="3"/>
  <c r="AM68" i="3"/>
  <c r="AD68" i="3"/>
  <c r="AK65" i="3"/>
  <c r="AB65" i="3"/>
  <c r="AI70" i="3"/>
  <c r="Z70" i="3"/>
  <c r="AL68" i="3"/>
  <c r="AC68" i="3"/>
  <c r="AJ65" i="3"/>
  <c r="AA65" i="3"/>
  <c r="AO67" i="3"/>
  <c r="AH70" i="3"/>
  <c r="Y70" i="3"/>
  <c r="AK68" i="3"/>
  <c r="AB68" i="3"/>
  <c r="AI65" i="3"/>
  <c r="Z65" i="3"/>
  <c r="AG69" i="3"/>
  <c r="Y67" i="3"/>
  <c r="X79" i="1"/>
  <c r="AG70" i="3"/>
  <c r="AJ68" i="3"/>
  <c r="AA68" i="3"/>
  <c r="AH65" i="3"/>
  <c r="Y65" i="3"/>
  <c r="AO64" i="3"/>
  <c r="AH71" i="3"/>
  <c r="Z71" i="3"/>
  <c r="AH69" i="3"/>
  <c r="Z69" i="3"/>
  <c r="AH67" i="3"/>
  <c r="Z67" i="3"/>
  <c r="AM66" i="3"/>
  <c r="AE66" i="3"/>
  <c r="AH64" i="3"/>
  <c r="Z64" i="3"/>
  <c r="Y64" i="3"/>
  <c r="X75" i="1"/>
  <c r="AG71" i="3"/>
  <c r="Y71" i="3"/>
  <c r="Y69" i="3"/>
  <c r="AL66" i="3"/>
  <c r="AD66" i="3"/>
  <c r="AN69" i="3"/>
  <c r="AK66" i="3"/>
  <c r="AF64" i="3"/>
  <c r="AO71" i="3"/>
  <c r="AN71" i="3"/>
  <c r="AF71" i="3"/>
  <c r="AF69" i="3"/>
  <c r="AN67" i="3"/>
  <c r="AF67" i="3"/>
  <c r="AC66" i="3"/>
  <c r="AN64" i="3"/>
  <c r="X78" i="1"/>
  <c r="X74" i="1"/>
  <c r="AM71" i="3"/>
  <c r="AE71" i="3"/>
  <c r="AJ70" i="3"/>
  <c r="AM69" i="3"/>
  <c r="AE69" i="3"/>
  <c r="AN68" i="3"/>
  <c r="AM67" i="3"/>
  <c r="AE67" i="3"/>
  <c r="AJ66" i="3"/>
  <c r="AB66" i="3"/>
  <c r="AM65" i="3"/>
  <c r="AM64" i="3"/>
  <c r="AE64" i="3"/>
  <c r="AL71" i="3"/>
  <c r="AD71" i="3"/>
  <c r="AL69" i="3"/>
  <c r="AD69" i="3"/>
  <c r="AL67" i="3"/>
  <c r="AD67" i="3"/>
  <c r="AI66" i="3"/>
  <c r="AA66" i="3"/>
  <c r="AL64" i="3"/>
  <c r="AD64" i="3"/>
  <c r="X73" i="1"/>
  <c r="AK71" i="3"/>
  <c r="AC71" i="3"/>
  <c r="AK69" i="3"/>
  <c r="AC69" i="3"/>
  <c r="AK67" i="3"/>
  <c r="AC67" i="3"/>
  <c r="AH66" i="3"/>
  <c r="Z66" i="3"/>
  <c r="AK64" i="3"/>
  <c r="AC64" i="3"/>
  <c r="AJ71" i="3"/>
  <c r="AB71" i="3"/>
  <c r="AJ69" i="3"/>
  <c r="AB69" i="3"/>
  <c r="AJ67" i="3"/>
  <c r="AB67" i="3"/>
  <c r="AO66" i="3"/>
  <c r="AG66" i="3"/>
  <c r="Y66" i="3"/>
  <c r="AJ64" i="3"/>
  <c r="AB64" i="3"/>
  <c r="X80" i="1"/>
  <c r="X76" i="1"/>
  <c r="AI71" i="3"/>
  <c r="AI69" i="3"/>
  <c r="AI67" i="3"/>
  <c r="AN66" i="3"/>
  <c r="AI64" i="3"/>
  <c r="P64" i="3"/>
  <c r="O64" i="3"/>
  <c r="N64" i="3"/>
  <c r="U64" i="3"/>
  <c r="M64" i="3"/>
  <c r="T65" i="3"/>
  <c r="L65" i="3"/>
  <c r="S65" i="3"/>
  <c r="K65" i="3"/>
  <c r="T67" i="3"/>
  <c r="L67" i="3"/>
  <c r="S67" i="3"/>
  <c r="K67" i="3"/>
  <c r="R66" i="3"/>
  <c r="J66" i="3"/>
  <c r="Q65" i="3"/>
  <c r="I65" i="3"/>
  <c r="T69" i="3"/>
  <c r="L69" i="3"/>
  <c r="T70" i="3"/>
  <c r="L70" i="3"/>
  <c r="S69" i="3"/>
  <c r="K69" i="3"/>
  <c r="R68" i="3"/>
  <c r="J68" i="3"/>
  <c r="Q67" i="3"/>
  <c r="I67" i="3"/>
  <c r="P66" i="3"/>
  <c r="H66" i="3"/>
  <c r="O65" i="3"/>
  <c r="G65" i="3"/>
  <c r="T66" i="3"/>
  <c r="L66" i="3"/>
  <c r="S66" i="3"/>
  <c r="K66" i="3"/>
  <c r="R65" i="3"/>
  <c r="J65" i="3"/>
  <c r="T68" i="3"/>
  <c r="L68" i="3"/>
  <c r="S68" i="3"/>
  <c r="K68" i="3"/>
  <c r="R67" i="3"/>
  <c r="J67" i="3"/>
  <c r="Q66" i="3"/>
  <c r="I66" i="3"/>
  <c r="P65" i="3"/>
  <c r="H65" i="3"/>
  <c r="T71" i="3"/>
  <c r="S70" i="3"/>
  <c r="R69" i="3"/>
  <c r="Q68" i="3"/>
  <c r="P67" i="3"/>
  <c r="O66" i="3"/>
  <c r="V65" i="3"/>
  <c r="N65" i="3"/>
  <c r="I246" i="3"/>
  <c r="R249" i="3"/>
  <c r="S254" i="3"/>
  <c r="J244" i="3"/>
  <c r="K244" i="3"/>
  <c r="I244" i="3"/>
  <c r="H244" i="3"/>
  <c r="R245" i="3"/>
  <c r="J245" i="3"/>
  <c r="P251" i="3"/>
  <c r="O251" i="3"/>
  <c r="S246" i="3"/>
  <c r="T246" i="3"/>
  <c r="H251" i="3"/>
  <c r="J246" i="3"/>
  <c r="V244" i="3"/>
  <c r="Q249" i="3"/>
  <c r="V251" i="3"/>
  <c r="N251" i="3"/>
  <c r="P249" i="3"/>
  <c r="U251" i="3"/>
  <c r="M251" i="3"/>
  <c r="O249" i="3"/>
  <c r="O252" i="3"/>
  <c r="T251" i="3"/>
  <c r="L251" i="3"/>
  <c r="N249" i="3"/>
  <c r="Q247" i="3"/>
  <c r="J252" i="3"/>
  <c r="S251" i="3"/>
  <c r="K251" i="3"/>
  <c r="K249" i="3"/>
  <c r="P247" i="3"/>
  <c r="S244" i="3"/>
  <c r="I252" i="3"/>
  <c r="R251" i="3"/>
  <c r="J251" i="3"/>
  <c r="J249" i="3"/>
  <c r="O247" i="3"/>
  <c r="R244" i="3"/>
  <c r="H252" i="3"/>
  <c r="Q251" i="3"/>
  <c r="I251" i="3"/>
  <c r="V249" i="3"/>
  <c r="H249" i="3"/>
  <c r="H247" i="3"/>
  <c r="Q244" i="3"/>
  <c r="R254" i="3"/>
  <c r="U248" i="3"/>
  <c r="Q254" i="3"/>
  <c r="T248" i="3"/>
  <c r="O254" i="3"/>
  <c r="Q248" i="3"/>
  <c r="R246" i="3"/>
  <c r="J254" i="3"/>
  <c r="R252" i="3"/>
  <c r="S249" i="3"/>
  <c r="I249" i="3"/>
  <c r="L248" i="3"/>
  <c r="I247" i="3"/>
  <c r="O246" i="3"/>
  <c r="O245" i="3"/>
  <c r="P244" i="3"/>
  <c r="K254" i="3"/>
  <c r="P248" i="3"/>
  <c r="Q246" i="3"/>
  <c r="I254" i="3"/>
  <c r="Q252" i="3"/>
  <c r="J248" i="3"/>
  <c r="L246" i="3"/>
  <c r="O244" i="3"/>
  <c r="T254" i="3"/>
  <c r="H254" i="3"/>
  <c r="P252" i="3"/>
  <c r="P250" i="3"/>
  <c r="H248" i="3"/>
  <c r="K246" i="3"/>
  <c r="N244" i="3"/>
  <c r="P254" i="3"/>
  <c r="G254" i="3"/>
  <c r="S253" i="3"/>
  <c r="J253" i="3"/>
  <c r="V252" i="3"/>
  <c r="N252" i="3"/>
  <c r="T250" i="3"/>
  <c r="L250" i="3"/>
  <c r="U247" i="3"/>
  <c r="M247" i="3"/>
  <c r="P246" i="3"/>
  <c r="H246" i="3"/>
  <c r="U253" i="3"/>
  <c r="L253" i="3"/>
  <c r="V250" i="3"/>
  <c r="N250" i="3"/>
  <c r="V254" i="3"/>
  <c r="M254" i="3"/>
  <c r="Q253" i="3"/>
  <c r="H253" i="3"/>
  <c r="T252" i="3"/>
  <c r="L252" i="3"/>
  <c r="R250" i="3"/>
  <c r="J250" i="3"/>
  <c r="U249" i="3"/>
  <c r="M249" i="3"/>
  <c r="S247" i="3"/>
  <c r="K247" i="3"/>
  <c r="V246" i="3"/>
  <c r="N246" i="3"/>
  <c r="U244" i="3"/>
  <c r="M244" i="3"/>
  <c r="V253" i="3"/>
  <c r="M253" i="3"/>
  <c r="T253" i="3"/>
  <c r="K253" i="3"/>
  <c r="U250" i="3"/>
  <c r="M250" i="3"/>
  <c r="V247" i="3"/>
  <c r="N247" i="3"/>
  <c r="R253" i="3"/>
  <c r="I253" i="3"/>
  <c r="U252" i="3"/>
  <c r="M252" i="3"/>
  <c r="S250" i="3"/>
  <c r="K250" i="3"/>
  <c r="T247" i="3"/>
  <c r="L247" i="3"/>
  <c r="U254" i="3"/>
  <c r="L254" i="3"/>
  <c r="P253" i="3"/>
  <c r="G253" i="3"/>
  <c r="S252" i="3"/>
  <c r="K252" i="3"/>
  <c r="Q250" i="3"/>
  <c r="I250" i="3"/>
  <c r="T249" i="3"/>
  <c r="L249" i="3"/>
  <c r="R247" i="3"/>
  <c r="J247" i="3"/>
  <c r="U246" i="3"/>
  <c r="M246" i="3"/>
  <c r="T244" i="3"/>
  <c r="L244" i="3"/>
  <c r="O248" i="3"/>
  <c r="N248" i="3"/>
  <c r="V248" i="3"/>
  <c r="M248" i="3"/>
  <c r="R248" i="3"/>
  <c r="I248" i="3"/>
  <c r="G245" i="3"/>
  <c r="N245" i="3"/>
  <c r="T245" i="3"/>
  <c r="L245" i="3"/>
  <c r="V245" i="3"/>
  <c r="S245" i="3"/>
  <c r="K245" i="3"/>
  <c r="Q245" i="3"/>
  <c r="I245" i="3"/>
  <c r="P245" i="3"/>
  <c r="H245" i="3"/>
  <c r="U245" i="3"/>
  <c r="M245" i="3"/>
  <c r="S248" i="3"/>
  <c r="K248" i="3"/>
  <c r="AL245" i="3"/>
  <c r="AK244" i="3"/>
  <c r="AD245" i="3"/>
  <c r="AJ244" i="3"/>
  <c r="AC244" i="3"/>
  <c r="AB244" i="3"/>
  <c r="AK245" i="3"/>
  <c r="AJ245" i="3"/>
  <c r="AB245" i="3"/>
  <c r="AI244" i="3"/>
  <c r="AA244" i="3"/>
  <c r="AI245" i="3"/>
  <c r="AA245" i="3"/>
  <c r="AH244" i="3"/>
  <c r="Z244" i="3"/>
  <c r="AC245" i="3"/>
  <c r="AH245" i="3"/>
  <c r="Z245" i="3"/>
  <c r="AO244" i="3"/>
  <c r="AG244" i="3"/>
  <c r="Y244" i="3"/>
  <c r="AO245" i="3"/>
  <c r="AG245" i="3"/>
  <c r="Y245" i="3"/>
  <c r="AN244" i="3"/>
  <c r="AF244" i="3"/>
  <c r="AN245" i="3"/>
  <c r="AF245" i="3"/>
  <c r="AM244" i="3"/>
  <c r="AE244" i="3"/>
  <c r="AM245" i="3"/>
  <c r="AE245" i="3"/>
  <c r="AL244" i="3"/>
  <c r="AD244" i="3"/>
  <c r="G252" i="3"/>
  <c r="G251" i="3"/>
  <c r="G250" i="3"/>
  <c r="G249" i="3"/>
  <c r="G248" i="3"/>
  <c r="G247" i="3"/>
  <c r="G246" i="3"/>
  <c r="G244" i="3"/>
  <c r="N254" i="3"/>
  <c r="N253" i="3"/>
  <c r="D246" i="2"/>
  <c r="D247" i="2"/>
  <c r="G5" i="2"/>
  <c r="E12" i="1" s="1"/>
  <c r="AD3" i="3" s="1"/>
  <c r="E13" i="1"/>
  <c r="AC4" i="3" s="1"/>
  <c r="E14" i="1"/>
  <c r="AG5" i="3" s="1"/>
  <c r="E15" i="1"/>
  <c r="X15" i="1" s="1"/>
  <c r="E16" i="1"/>
  <c r="AA7" i="3" s="1"/>
  <c r="E17" i="1"/>
  <c r="AG8" i="3" s="1"/>
  <c r="E18" i="1"/>
  <c r="E19" i="1"/>
  <c r="X19" i="1" s="1"/>
  <c r="E20" i="1"/>
  <c r="AE11" i="3" s="1"/>
  <c r="E21" i="1"/>
  <c r="AO12" i="3" s="1"/>
  <c r="E22" i="1"/>
  <c r="Z13" i="3" s="1"/>
  <c r="E23" i="1"/>
  <c r="X23" i="1" s="1"/>
  <c r="E24" i="1"/>
  <c r="AA15" i="3" s="1"/>
  <c r="E25" i="1"/>
  <c r="AC16" i="3" s="1"/>
  <c r="E26" i="1"/>
  <c r="AL17" i="3" s="1"/>
  <c r="E27" i="1"/>
  <c r="X27" i="1" s="1"/>
  <c r="E28" i="1"/>
  <c r="AE19" i="3" s="1"/>
  <c r="E29" i="1"/>
  <c r="AC20" i="3" s="1"/>
  <c r="E30" i="1"/>
  <c r="AH21" i="3" s="1"/>
  <c r="E31" i="1"/>
  <c r="X31" i="1" s="1"/>
  <c r="E32" i="1"/>
  <c r="AA23" i="3" s="1"/>
  <c r="E33" i="1"/>
  <c r="AC24" i="3" s="1"/>
  <c r="E34" i="1"/>
  <c r="E35" i="1"/>
  <c r="X35" i="1" s="1"/>
  <c r="E36" i="1"/>
  <c r="AE27" i="3" s="1"/>
  <c r="E37" i="1"/>
  <c r="AI28" i="3" s="1"/>
  <c r="E38" i="1"/>
  <c r="Z29" i="3" s="1"/>
  <c r="E39" i="1"/>
  <c r="X39" i="1" s="1"/>
  <c r="E40" i="1"/>
  <c r="AA31" i="3" s="1"/>
  <c r="E41" i="1"/>
  <c r="AO32" i="3" s="1"/>
  <c r="E42" i="1"/>
  <c r="AL33" i="3" s="1"/>
  <c r="AV4" i="3"/>
  <c r="AV5" i="3"/>
  <c r="AV6" i="3"/>
  <c r="AV7" i="3"/>
  <c r="AV8" i="3"/>
  <c r="AV9" i="3"/>
  <c r="AV10" i="3"/>
  <c r="AV11" i="3"/>
  <c r="AV12" i="3"/>
  <c r="AV13" i="3"/>
  <c r="AV14" i="3"/>
  <c r="AV15" i="3"/>
  <c r="AV16" i="3"/>
  <c r="AV17" i="3"/>
  <c r="AV18" i="3"/>
  <c r="AV19" i="3"/>
  <c r="AV20" i="3"/>
  <c r="AV21" i="3"/>
  <c r="AV22" i="3"/>
  <c r="AV23" i="3"/>
  <c r="AV24" i="3"/>
  <c r="AV25" i="3"/>
  <c r="AV26" i="3"/>
  <c r="AV27" i="3"/>
  <c r="AV28" i="3"/>
  <c r="AV29" i="3"/>
  <c r="AV30" i="3"/>
  <c r="AV31" i="3"/>
  <c r="AV32" i="3"/>
  <c r="AV33" i="3"/>
  <c r="E44" i="1"/>
  <c r="Z35" i="3" s="1"/>
  <c r="AV35" i="3"/>
  <c r="E45" i="1"/>
  <c r="AV36" i="3"/>
  <c r="D3" i="3"/>
  <c r="E3" i="3"/>
  <c r="D4" i="3"/>
  <c r="E4" i="3"/>
  <c r="D5" i="3"/>
  <c r="E5" i="3"/>
  <c r="D6" i="3"/>
  <c r="E6" i="3"/>
  <c r="D7" i="3"/>
  <c r="E7" i="3"/>
  <c r="D8" i="3"/>
  <c r="E8" i="3"/>
  <c r="K8" i="3" s="1"/>
  <c r="D9" i="3"/>
  <c r="E9" i="3"/>
  <c r="D10" i="3"/>
  <c r="E10" i="3"/>
  <c r="P10" i="3" s="1"/>
  <c r="D11" i="3"/>
  <c r="E11" i="3"/>
  <c r="K11" i="3" s="1"/>
  <c r="D12" i="3"/>
  <c r="E12" i="3"/>
  <c r="D13" i="3"/>
  <c r="E13" i="3"/>
  <c r="D14" i="3"/>
  <c r="E14" i="3"/>
  <c r="F14" i="3" s="1"/>
  <c r="D15" i="3"/>
  <c r="E15" i="3"/>
  <c r="D16" i="3"/>
  <c r="E16" i="3"/>
  <c r="K16" i="3" s="1"/>
  <c r="D17" i="3"/>
  <c r="E17" i="3"/>
  <c r="H17" i="3" s="1"/>
  <c r="D18" i="3"/>
  <c r="E18" i="3"/>
  <c r="J18" i="3" s="1"/>
  <c r="D19" i="3"/>
  <c r="E19" i="3"/>
  <c r="R19" i="3" s="1"/>
  <c r="D20" i="3"/>
  <c r="E20" i="3"/>
  <c r="L20" i="3" s="1"/>
  <c r="D21" i="3"/>
  <c r="E21" i="3"/>
  <c r="I21" i="3" s="1"/>
  <c r="D22" i="3"/>
  <c r="E22" i="3"/>
  <c r="D23" i="3"/>
  <c r="E23" i="3"/>
  <c r="K23" i="3" s="1"/>
  <c r="D24" i="3"/>
  <c r="E24" i="3"/>
  <c r="S24" i="3" s="1"/>
  <c r="D25" i="3"/>
  <c r="E25" i="3"/>
  <c r="D26" i="3"/>
  <c r="E26" i="3"/>
  <c r="D27" i="3"/>
  <c r="E27" i="3"/>
  <c r="G27" i="3" s="1"/>
  <c r="D28" i="3"/>
  <c r="E28" i="3"/>
  <c r="D29" i="3"/>
  <c r="E29" i="3"/>
  <c r="J29" i="3" s="1"/>
  <c r="D30" i="3"/>
  <c r="E30" i="3"/>
  <c r="F30" i="3" s="1"/>
  <c r="D31" i="3"/>
  <c r="E31" i="3"/>
  <c r="K31" i="3" s="1"/>
  <c r="D32" i="3"/>
  <c r="E32" i="3"/>
  <c r="T32" i="3" s="1"/>
  <c r="D33" i="3"/>
  <c r="E33" i="3"/>
  <c r="T33" i="3" s="1"/>
  <c r="D34" i="3"/>
  <c r="E34" i="3"/>
  <c r="Z1" i="1"/>
  <c r="A1" i="1"/>
  <c r="F208" i="1" s="1"/>
  <c r="Y208" i="1" s="1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AB5" i="2"/>
  <c r="AC5" i="2" s="1"/>
  <c r="AF5" i="2"/>
  <c r="AV3" i="3" s="1"/>
  <c r="AC6" i="2"/>
  <c r="AS4" i="3" s="1"/>
  <c r="AC7" i="2"/>
  <c r="AS5" i="3" s="1"/>
  <c r="AC8" i="2"/>
  <c r="AS6" i="3" s="1"/>
  <c r="AC9" i="2"/>
  <c r="AS7" i="3" s="1"/>
  <c r="AC10" i="2"/>
  <c r="AS8" i="3" s="1"/>
  <c r="AC11" i="2"/>
  <c r="AS9" i="3" s="1"/>
  <c r="AC12" i="2"/>
  <c r="AC13" i="2"/>
  <c r="AS11" i="3" s="1"/>
  <c r="AC14" i="2"/>
  <c r="AS12" i="3" s="1"/>
  <c r="AC15" i="2"/>
  <c r="AS13" i="3" s="1"/>
  <c r="AC16" i="2"/>
  <c r="AS14" i="3" s="1"/>
  <c r="AC17" i="2"/>
  <c r="AS15" i="3" s="1"/>
  <c r="AC18" i="2"/>
  <c r="AS16" i="3" s="1"/>
  <c r="AC19" i="2"/>
  <c r="AC20" i="2"/>
  <c r="AS18" i="3" s="1"/>
  <c r="AC21" i="2"/>
  <c r="AS19" i="3" s="1"/>
  <c r="AC22" i="2"/>
  <c r="AS20" i="3" s="1"/>
  <c r="AC23" i="2"/>
  <c r="AS21" i="3" s="1"/>
  <c r="AC24" i="2"/>
  <c r="AS22" i="3" s="1"/>
  <c r="AC25" i="2"/>
  <c r="AS23" i="3" s="1"/>
  <c r="AC26" i="2"/>
  <c r="AS24" i="3" s="1"/>
  <c r="AC27" i="2"/>
  <c r="AS25" i="3" s="1"/>
  <c r="AC28" i="2"/>
  <c r="AS26" i="3" s="1"/>
  <c r="AC29" i="2"/>
  <c r="AS27" i="3" s="1"/>
  <c r="AC30" i="2"/>
  <c r="AS28" i="3" s="1"/>
  <c r="AC31" i="2"/>
  <c r="AS29" i="3" s="1"/>
  <c r="AC32" i="2"/>
  <c r="AS30" i="3" s="1"/>
  <c r="AC33" i="2"/>
  <c r="AS31" i="3" s="1"/>
  <c r="AC34" i="2"/>
  <c r="AS32" i="3" s="1"/>
  <c r="AC35" i="2"/>
  <c r="AS33" i="3" s="1"/>
  <c r="AA3" i="2"/>
  <c r="AA153" i="2" s="1"/>
  <c r="AR151" i="3" s="1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G23" i="5"/>
  <c r="C24" i="5" s="1"/>
  <c r="G22" i="5"/>
  <c r="G18" i="5"/>
  <c r="A1" i="6"/>
  <c r="S1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3" i="6"/>
  <c r="S44" i="6"/>
  <c r="S45" i="6"/>
  <c r="S46" i="6"/>
  <c r="S47" i="6"/>
  <c r="S48" i="6"/>
  <c r="S49" i="6"/>
  <c r="S50" i="6"/>
  <c r="S51" i="6"/>
  <c r="S52" i="6"/>
  <c r="S53" i="6"/>
  <c r="S54" i="6"/>
  <c r="S55" i="6"/>
  <c r="S56" i="6"/>
  <c r="S57" i="6"/>
  <c r="S58" i="6"/>
  <c r="S59" i="6"/>
  <c r="S60" i="6"/>
  <c r="S61" i="6"/>
  <c r="S63" i="6"/>
  <c r="S65" i="6"/>
  <c r="S67" i="6"/>
  <c r="S69" i="6"/>
  <c r="S71" i="6"/>
  <c r="S73" i="6"/>
  <c r="S74" i="6"/>
  <c r="S75" i="6"/>
  <c r="S76" i="6"/>
  <c r="S77" i="6"/>
  <c r="S78" i="6"/>
  <c r="S79" i="6"/>
  <c r="S80" i="6"/>
  <c r="S81" i="6"/>
  <c r="S82" i="6"/>
  <c r="S83" i="6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S129" i="6"/>
  <c r="S130" i="6"/>
  <c r="S131" i="6"/>
  <c r="S132" i="6"/>
  <c r="S133" i="6"/>
  <c r="S134" i="6"/>
  <c r="S135" i="6"/>
  <c r="S136" i="6"/>
  <c r="S137" i="6"/>
  <c r="S138" i="6"/>
  <c r="S139" i="6"/>
  <c r="S140" i="6"/>
  <c r="S141" i="6"/>
  <c r="S142" i="6"/>
  <c r="S143" i="6"/>
  <c r="S144" i="6"/>
  <c r="S145" i="6"/>
  <c r="S146" i="6"/>
  <c r="S147" i="6"/>
  <c r="S148" i="6"/>
  <c r="S149" i="6"/>
  <c r="S150" i="6"/>
  <c r="S151" i="6"/>
  <c r="S152" i="6"/>
  <c r="S153" i="6"/>
  <c r="S154" i="6"/>
  <c r="S155" i="6"/>
  <c r="S156" i="6"/>
  <c r="S157" i="6"/>
  <c r="S158" i="6"/>
  <c r="S159" i="6"/>
  <c r="S160" i="6"/>
  <c r="S161" i="6"/>
  <c r="S162" i="6"/>
  <c r="S163" i="6"/>
  <c r="S164" i="6"/>
  <c r="S165" i="6"/>
  <c r="S166" i="6"/>
  <c r="S167" i="6"/>
  <c r="S168" i="6"/>
  <c r="S169" i="6"/>
  <c r="S170" i="6"/>
  <c r="S171" i="6"/>
  <c r="S172" i="6"/>
  <c r="S173" i="6"/>
  <c r="S174" i="6"/>
  <c r="S175" i="6"/>
  <c r="S176" i="6"/>
  <c r="S177" i="6"/>
  <c r="S178" i="6"/>
  <c r="S179" i="6"/>
  <c r="S180" i="6"/>
  <c r="S181" i="6"/>
  <c r="S182" i="6"/>
  <c r="S183" i="6"/>
  <c r="S184" i="6"/>
  <c r="S185" i="6"/>
  <c r="S186" i="6"/>
  <c r="S187" i="6"/>
  <c r="S188" i="6"/>
  <c r="S189" i="6"/>
  <c r="S190" i="6"/>
  <c r="S191" i="6"/>
  <c r="S192" i="6"/>
  <c r="S193" i="6"/>
  <c r="S194" i="6"/>
  <c r="S195" i="6"/>
  <c r="S196" i="6"/>
  <c r="S197" i="6"/>
  <c r="S198" i="6"/>
  <c r="S199" i="6"/>
  <c r="S200" i="6"/>
  <c r="S201" i="6"/>
  <c r="S202" i="6"/>
  <c r="S203" i="6"/>
  <c r="S204" i="6"/>
  <c r="S205" i="6"/>
  <c r="S206" i="6"/>
  <c r="S207" i="6"/>
  <c r="S208" i="6"/>
  <c r="S209" i="6"/>
  <c r="S210" i="6"/>
  <c r="S211" i="6"/>
  <c r="S212" i="6"/>
  <c r="S213" i="6"/>
  <c r="S214" i="6"/>
  <c r="S215" i="6"/>
  <c r="S216" i="6"/>
  <c r="S217" i="6"/>
  <c r="S218" i="6"/>
  <c r="S219" i="6"/>
  <c r="S220" i="6"/>
  <c r="S221" i="6"/>
  <c r="S222" i="6"/>
  <c r="S223" i="6"/>
  <c r="S224" i="6"/>
  <c r="S225" i="6"/>
  <c r="S226" i="6"/>
  <c r="S227" i="6"/>
  <c r="S228" i="6"/>
  <c r="S229" i="6"/>
  <c r="S230" i="6"/>
  <c r="S231" i="6"/>
  <c r="S232" i="6"/>
  <c r="S233" i="6"/>
  <c r="S234" i="6"/>
  <c r="S235" i="6"/>
  <c r="S236" i="6"/>
  <c r="S237" i="6"/>
  <c r="S238" i="6"/>
  <c r="S239" i="6"/>
  <c r="S240" i="6"/>
  <c r="S241" i="6"/>
  <c r="S242" i="6"/>
  <c r="S243" i="6"/>
  <c r="S244" i="6"/>
  <c r="S245" i="6"/>
  <c r="S246" i="6"/>
  <c r="S247" i="6"/>
  <c r="S248" i="6"/>
  <c r="S249" i="6"/>
  <c r="S250" i="6"/>
  <c r="S251" i="6"/>
  <c r="S252" i="6"/>
  <c r="S253" i="6"/>
  <c r="S254" i="6"/>
  <c r="S255" i="6"/>
  <c r="S256" i="6"/>
  <c r="S257" i="6"/>
  <c r="S258" i="6"/>
  <c r="S259" i="6"/>
  <c r="S260" i="6"/>
  <c r="S261" i="6"/>
  <c r="S262" i="6"/>
  <c r="S263" i="6"/>
  <c r="S264" i="6"/>
  <c r="S265" i="6"/>
  <c r="S266" i="6"/>
  <c r="S267" i="6"/>
  <c r="S268" i="6"/>
  <c r="S269" i="6"/>
  <c r="S270" i="6"/>
  <c r="S271" i="6"/>
  <c r="S272" i="6"/>
  <c r="S273" i="6"/>
  <c r="S274" i="6"/>
  <c r="S275" i="6"/>
  <c r="S276" i="6"/>
  <c r="S277" i="6"/>
  <c r="S278" i="6"/>
  <c r="S279" i="6"/>
  <c r="S280" i="6"/>
  <c r="S281" i="6"/>
  <c r="S282" i="6"/>
  <c r="S283" i="6"/>
  <c r="S284" i="6"/>
  <c r="S285" i="6"/>
  <c r="S286" i="6"/>
  <c r="S287" i="6"/>
  <c r="S288" i="6"/>
  <c r="S289" i="6"/>
  <c r="S290" i="6"/>
  <c r="S291" i="6"/>
  <c r="S292" i="6"/>
  <c r="S293" i="6"/>
  <c r="S294" i="6"/>
  <c r="S295" i="6"/>
  <c r="S296" i="6"/>
  <c r="S297" i="6"/>
  <c r="S298" i="6"/>
  <c r="S299" i="6"/>
  <c r="S300" i="6"/>
  <c r="S301" i="6"/>
  <c r="S302" i="6"/>
  <c r="S303" i="6"/>
  <c r="S304" i="6"/>
  <c r="S305" i="6"/>
  <c r="S306" i="6"/>
  <c r="S307" i="6"/>
  <c r="S308" i="6"/>
  <c r="S309" i="6"/>
  <c r="S310" i="6"/>
  <c r="S311" i="6"/>
  <c r="S312" i="6"/>
  <c r="S313" i="6"/>
  <c r="S314" i="6"/>
  <c r="S315" i="6"/>
  <c r="S316" i="6"/>
  <c r="S317" i="6"/>
  <c r="S318" i="6"/>
  <c r="S319" i="6"/>
  <c r="S320" i="6"/>
  <c r="S321" i="6"/>
  <c r="S322" i="6"/>
  <c r="S323" i="6"/>
  <c r="S324" i="6"/>
  <c r="S325" i="6"/>
  <c r="S326" i="6"/>
  <c r="S327" i="6"/>
  <c r="S328" i="6"/>
  <c r="S329" i="6"/>
  <c r="S330" i="6"/>
  <c r="S331" i="6"/>
  <c r="S332" i="6"/>
  <c r="S333" i="6"/>
  <c r="S334" i="6"/>
  <c r="S335" i="6"/>
  <c r="S336" i="6"/>
  <c r="S337" i="6"/>
  <c r="S338" i="6"/>
  <c r="S339" i="6"/>
  <c r="S340" i="6"/>
  <c r="S341" i="6"/>
  <c r="S342" i="6"/>
  <c r="S343" i="6"/>
  <c r="S344" i="6"/>
  <c r="H4" i="7"/>
  <c r="I4" i="7" s="1"/>
  <c r="E4" i="7"/>
  <c r="S12" i="6" s="1"/>
  <c r="E61" i="6"/>
  <c r="Q61" i="6" s="1"/>
  <c r="E329" i="6"/>
  <c r="Q329" i="6" s="1"/>
  <c r="E330" i="6"/>
  <c r="Q330" i="6" s="1"/>
  <c r="E331" i="6"/>
  <c r="Q331" i="6" s="1"/>
  <c r="E332" i="6"/>
  <c r="Q332" i="6" s="1"/>
  <c r="E333" i="6"/>
  <c r="Q333" i="6" s="1"/>
  <c r="E334" i="6"/>
  <c r="Q334" i="6" s="1"/>
  <c r="E335" i="6"/>
  <c r="Q335" i="6" s="1"/>
  <c r="E336" i="6"/>
  <c r="Q336" i="6" s="1"/>
  <c r="E337" i="6"/>
  <c r="Q337" i="6" s="1"/>
  <c r="E338" i="6"/>
  <c r="Q338" i="6" s="1"/>
  <c r="E339" i="6"/>
  <c r="Q339" i="6" s="1"/>
  <c r="E340" i="6"/>
  <c r="Q340" i="6" s="1"/>
  <c r="E341" i="6"/>
  <c r="Q341" i="6" s="1"/>
  <c r="E342" i="6"/>
  <c r="Q342" i="6" s="1"/>
  <c r="E343" i="6"/>
  <c r="Q343" i="6" s="1"/>
  <c r="E344" i="6"/>
  <c r="Q344" i="6" s="1"/>
  <c r="E328" i="6"/>
  <c r="Q328" i="6" s="1"/>
  <c r="L321" i="7"/>
  <c r="L322" i="7"/>
  <c r="L323" i="7"/>
  <c r="L324" i="7"/>
  <c r="L325" i="7"/>
  <c r="L326" i="7"/>
  <c r="L327" i="7"/>
  <c r="L328" i="7"/>
  <c r="L329" i="7"/>
  <c r="L330" i="7"/>
  <c r="L331" i="7"/>
  <c r="L332" i="7"/>
  <c r="L333" i="7"/>
  <c r="L334" i="7"/>
  <c r="L335" i="7"/>
  <c r="L336" i="7"/>
  <c r="I321" i="7"/>
  <c r="I322" i="7"/>
  <c r="I323" i="7"/>
  <c r="I324" i="7"/>
  <c r="I325" i="7"/>
  <c r="I326" i="7"/>
  <c r="I327" i="7"/>
  <c r="I328" i="7"/>
  <c r="I329" i="7"/>
  <c r="I330" i="7"/>
  <c r="I331" i="7"/>
  <c r="I332" i="7"/>
  <c r="I333" i="7"/>
  <c r="I334" i="7"/>
  <c r="I335" i="7"/>
  <c r="I336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L80" i="7"/>
  <c r="L81" i="7"/>
  <c r="L82" i="7"/>
  <c r="L83" i="7"/>
  <c r="L84" i="7"/>
  <c r="L85" i="7"/>
  <c r="L86" i="7"/>
  <c r="L87" i="7"/>
  <c r="L88" i="7"/>
  <c r="L89" i="7"/>
  <c r="L90" i="7"/>
  <c r="L91" i="7"/>
  <c r="L92" i="7"/>
  <c r="L93" i="7"/>
  <c r="L94" i="7"/>
  <c r="L95" i="7"/>
  <c r="L96" i="7"/>
  <c r="L97" i="7"/>
  <c r="L98" i="7"/>
  <c r="L99" i="7"/>
  <c r="L100" i="7"/>
  <c r="L101" i="7"/>
  <c r="L102" i="7"/>
  <c r="L103" i="7"/>
  <c r="L104" i="7"/>
  <c r="L105" i="7"/>
  <c r="L106" i="7"/>
  <c r="L107" i="7"/>
  <c r="L108" i="7"/>
  <c r="L109" i="7"/>
  <c r="L110" i="7"/>
  <c r="L111" i="7"/>
  <c r="L112" i="7"/>
  <c r="L113" i="7"/>
  <c r="L114" i="7"/>
  <c r="L115" i="7"/>
  <c r="L116" i="7"/>
  <c r="L117" i="7"/>
  <c r="L118" i="7"/>
  <c r="L119" i="7"/>
  <c r="L120" i="7"/>
  <c r="L121" i="7"/>
  <c r="L122" i="7"/>
  <c r="L123" i="7"/>
  <c r="L124" i="7"/>
  <c r="L125" i="7"/>
  <c r="L126" i="7"/>
  <c r="L127" i="7"/>
  <c r="L128" i="7"/>
  <c r="L129" i="7"/>
  <c r="L130" i="7"/>
  <c r="L131" i="7"/>
  <c r="L132" i="7"/>
  <c r="L133" i="7"/>
  <c r="L134" i="7"/>
  <c r="L135" i="7"/>
  <c r="L136" i="7"/>
  <c r="L137" i="7"/>
  <c r="L138" i="7"/>
  <c r="L139" i="7"/>
  <c r="L140" i="7"/>
  <c r="L141" i="7"/>
  <c r="L142" i="7"/>
  <c r="L143" i="7"/>
  <c r="L144" i="7"/>
  <c r="L145" i="7"/>
  <c r="L146" i="7"/>
  <c r="L147" i="7"/>
  <c r="L148" i="7"/>
  <c r="L149" i="7"/>
  <c r="L150" i="7"/>
  <c r="L151" i="7"/>
  <c r="L152" i="7"/>
  <c r="L153" i="7"/>
  <c r="L154" i="7"/>
  <c r="L155" i="7"/>
  <c r="L156" i="7"/>
  <c r="L157" i="7"/>
  <c r="L158" i="7"/>
  <c r="L159" i="7"/>
  <c r="L160" i="7"/>
  <c r="L161" i="7"/>
  <c r="L162" i="7"/>
  <c r="L163" i="7"/>
  <c r="L164" i="7"/>
  <c r="L165" i="7"/>
  <c r="L166" i="7"/>
  <c r="L167" i="7"/>
  <c r="L168" i="7"/>
  <c r="L169" i="7"/>
  <c r="L170" i="7"/>
  <c r="L171" i="7"/>
  <c r="L172" i="7"/>
  <c r="L173" i="7"/>
  <c r="L174" i="7"/>
  <c r="L175" i="7"/>
  <c r="L176" i="7"/>
  <c r="L177" i="7"/>
  <c r="L178" i="7"/>
  <c r="L179" i="7"/>
  <c r="L180" i="7"/>
  <c r="L181" i="7"/>
  <c r="L182" i="7"/>
  <c r="L183" i="7"/>
  <c r="L184" i="7"/>
  <c r="L185" i="7"/>
  <c r="L186" i="7"/>
  <c r="L187" i="7"/>
  <c r="L188" i="7"/>
  <c r="L189" i="7"/>
  <c r="L190" i="7"/>
  <c r="L191" i="7"/>
  <c r="L192" i="7"/>
  <c r="L193" i="7"/>
  <c r="L194" i="7"/>
  <c r="L195" i="7"/>
  <c r="L196" i="7"/>
  <c r="L197" i="7"/>
  <c r="L198" i="7"/>
  <c r="L199" i="7"/>
  <c r="L200" i="7"/>
  <c r="L201" i="7"/>
  <c r="L202" i="7"/>
  <c r="L203" i="7"/>
  <c r="L204" i="7"/>
  <c r="L205" i="7"/>
  <c r="L206" i="7"/>
  <c r="L207" i="7"/>
  <c r="L208" i="7"/>
  <c r="L209" i="7"/>
  <c r="L210" i="7"/>
  <c r="L211" i="7"/>
  <c r="L212" i="7"/>
  <c r="L213" i="7"/>
  <c r="L214" i="7"/>
  <c r="L215" i="7"/>
  <c r="L216" i="7"/>
  <c r="L217" i="7"/>
  <c r="L218" i="7"/>
  <c r="L219" i="7"/>
  <c r="L220" i="7"/>
  <c r="L221" i="7"/>
  <c r="L222" i="7"/>
  <c r="L223" i="7"/>
  <c r="L224" i="7"/>
  <c r="L225" i="7"/>
  <c r="L226" i="7"/>
  <c r="L227" i="7"/>
  <c r="L228" i="7"/>
  <c r="L229" i="7"/>
  <c r="L230" i="7"/>
  <c r="L231" i="7"/>
  <c r="L232" i="7"/>
  <c r="L233" i="7"/>
  <c r="L234" i="7"/>
  <c r="L235" i="7"/>
  <c r="L236" i="7"/>
  <c r="L237" i="7"/>
  <c r="L238" i="7"/>
  <c r="L239" i="7"/>
  <c r="L240" i="7"/>
  <c r="L241" i="7"/>
  <c r="L242" i="7"/>
  <c r="L243" i="7"/>
  <c r="L244" i="7"/>
  <c r="L245" i="7"/>
  <c r="L246" i="7"/>
  <c r="L247" i="7"/>
  <c r="L248" i="7"/>
  <c r="L249" i="7"/>
  <c r="L250" i="7"/>
  <c r="L251" i="7"/>
  <c r="L252" i="7"/>
  <c r="L253" i="7"/>
  <c r="L254" i="7"/>
  <c r="L255" i="7"/>
  <c r="L256" i="7"/>
  <c r="L257" i="7"/>
  <c r="L258" i="7"/>
  <c r="L259" i="7"/>
  <c r="L260" i="7"/>
  <c r="L261" i="7"/>
  <c r="L262" i="7"/>
  <c r="L263" i="7"/>
  <c r="L264" i="7"/>
  <c r="L265" i="7"/>
  <c r="L266" i="7"/>
  <c r="L267" i="7"/>
  <c r="L268" i="7"/>
  <c r="L269" i="7"/>
  <c r="L270" i="7"/>
  <c r="L271" i="7"/>
  <c r="L272" i="7"/>
  <c r="L273" i="7"/>
  <c r="L274" i="7"/>
  <c r="L275" i="7"/>
  <c r="L276" i="7"/>
  <c r="L277" i="7"/>
  <c r="L278" i="7"/>
  <c r="L279" i="7"/>
  <c r="L280" i="7"/>
  <c r="L281" i="7"/>
  <c r="L282" i="7"/>
  <c r="L283" i="7"/>
  <c r="L284" i="7"/>
  <c r="L285" i="7"/>
  <c r="L286" i="7"/>
  <c r="L287" i="7"/>
  <c r="L288" i="7"/>
  <c r="L289" i="7"/>
  <c r="L290" i="7"/>
  <c r="L291" i="7"/>
  <c r="L292" i="7"/>
  <c r="L293" i="7"/>
  <c r="L294" i="7"/>
  <c r="L295" i="7"/>
  <c r="L296" i="7"/>
  <c r="L297" i="7"/>
  <c r="L298" i="7"/>
  <c r="L299" i="7"/>
  <c r="L300" i="7"/>
  <c r="L301" i="7"/>
  <c r="L302" i="7"/>
  <c r="L303" i="7"/>
  <c r="L304" i="7"/>
  <c r="L305" i="7"/>
  <c r="L306" i="7"/>
  <c r="L307" i="7"/>
  <c r="L308" i="7"/>
  <c r="L309" i="7"/>
  <c r="L310" i="7"/>
  <c r="L311" i="7"/>
  <c r="L312" i="7"/>
  <c r="L313" i="7"/>
  <c r="L314" i="7"/>
  <c r="L315" i="7"/>
  <c r="L316" i="7"/>
  <c r="L317" i="7"/>
  <c r="L318" i="7"/>
  <c r="L319" i="7"/>
  <c r="L320" i="7"/>
  <c r="L53" i="7"/>
  <c r="I53" i="7"/>
  <c r="I10" i="6"/>
  <c r="J10" i="6"/>
  <c r="K10" i="6"/>
  <c r="L10" i="6"/>
  <c r="M10" i="6"/>
  <c r="N10" i="6"/>
  <c r="O10" i="6"/>
  <c r="P10" i="6"/>
  <c r="H10" i="6"/>
  <c r="H267" i="1"/>
  <c r="I267" i="1"/>
  <c r="J267" i="1"/>
  <c r="K267" i="1"/>
  <c r="L267" i="1"/>
  <c r="M267" i="1"/>
  <c r="N267" i="1"/>
  <c r="O267" i="1"/>
  <c r="P267" i="1"/>
  <c r="Q267" i="1"/>
  <c r="R267" i="1"/>
  <c r="S267" i="1"/>
  <c r="T267" i="1"/>
  <c r="U267" i="1"/>
  <c r="V267" i="1"/>
  <c r="W267" i="1"/>
  <c r="G267" i="1"/>
  <c r="AF36" i="2"/>
  <c r="AV34" i="3" s="1"/>
  <c r="E35" i="3"/>
  <c r="H35" i="3" s="1"/>
  <c r="E36" i="3"/>
  <c r="E37" i="3"/>
  <c r="AV37" i="3"/>
  <c r="E38" i="3"/>
  <c r="AV38" i="3"/>
  <c r="E39" i="3"/>
  <c r="H39" i="3" s="1"/>
  <c r="AV39" i="3"/>
  <c r="E40" i="3"/>
  <c r="AV40" i="3"/>
  <c r="E41" i="3"/>
  <c r="AV41" i="3"/>
  <c r="E42" i="3"/>
  <c r="M42" i="3" s="1"/>
  <c r="AV42" i="3"/>
  <c r="E43" i="3"/>
  <c r="J43" i="3" s="1"/>
  <c r="AV43" i="3"/>
  <c r="E44" i="3"/>
  <c r="AV44" i="3"/>
  <c r="E45" i="3"/>
  <c r="U45" i="3" s="1"/>
  <c r="AV45" i="3"/>
  <c r="E46" i="3"/>
  <c r="N46" i="3" s="1"/>
  <c r="AV46" i="3"/>
  <c r="Y2" i="1"/>
  <c r="E46" i="1"/>
  <c r="E47" i="1"/>
  <c r="X47" i="1" s="1"/>
  <c r="E48" i="1"/>
  <c r="X48" i="1" s="1"/>
  <c r="E49" i="1"/>
  <c r="E50" i="1"/>
  <c r="X50" i="1" s="1"/>
  <c r="E51" i="1"/>
  <c r="X51" i="1" s="1"/>
  <c r="E52" i="1"/>
  <c r="X52" i="1" s="1"/>
  <c r="E53" i="1"/>
  <c r="AB44" i="3" s="1"/>
  <c r="G36" i="2"/>
  <c r="E43" i="1" s="1"/>
  <c r="D35" i="3"/>
  <c r="D36" i="3"/>
  <c r="D37" i="3"/>
  <c r="D38" i="3"/>
  <c r="D39" i="3"/>
  <c r="D40" i="3"/>
  <c r="D41" i="3"/>
  <c r="D42" i="3"/>
  <c r="D43" i="3"/>
  <c r="O36" i="3"/>
  <c r="G36" i="3"/>
  <c r="X36" i="2"/>
  <c r="D44" i="2"/>
  <c r="D40" i="2"/>
  <c r="D45" i="2"/>
  <c r="D41" i="2"/>
  <c r="D37" i="2"/>
  <c r="D42" i="2"/>
  <c r="D43" i="2"/>
  <c r="D38" i="2"/>
  <c r="AB36" i="2"/>
  <c r="AC36" i="2" s="1"/>
  <c r="AC37" i="2"/>
  <c r="AS35" i="3" s="1"/>
  <c r="AC38" i="2"/>
  <c r="AC39" i="2"/>
  <c r="AC40" i="2"/>
  <c r="AC41" i="2"/>
  <c r="AS39" i="3" s="1"/>
  <c r="AC42" i="2"/>
  <c r="AS40" i="3" s="1"/>
  <c r="AC43" i="2"/>
  <c r="AS41" i="3" s="1"/>
  <c r="AC44" i="2"/>
  <c r="AC45" i="2"/>
  <c r="D39" i="2"/>
  <c r="AG46" i="2"/>
  <c r="AC46" i="2"/>
  <c r="AB141" i="2"/>
  <c r="AC141" i="2" s="1"/>
  <c r="AS139" i="3" s="1"/>
  <c r="AB142" i="2"/>
  <c r="AC142" i="2" s="1"/>
  <c r="AS140" i="3" s="1"/>
  <c r="H347" i="6"/>
  <c r="C3" i="6"/>
  <c r="C3" i="1"/>
  <c r="X2" i="1"/>
  <c r="R2" i="6"/>
  <c r="Q2" i="6"/>
  <c r="G1" i="5"/>
  <c r="G2" i="7"/>
  <c r="G61" i="7" s="1"/>
  <c r="L4" i="7"/>
  <c r="I5" i="7"/>
  <c r="L5" i="7"/>
  <c r="I6" i="7"/>
  <c r="L6" i="7"/>
  <c r="I7" i="7"/>
  <c r="L7" i="7"/>
  <c r="I8" i="7"/>
  <c r="L8" i="7"/>
  <c r="I9" i="7"/>
  <c r="L9" i="7"/>
  <c r="I10" i="7"/>
  <c r="L10" i="7"/>
  <c r="I11" i="7"/>
  <c r="L11" i="7"/>
  <c r="I12" i="7"/>
  <c r="L12" i="7"/>
  <c r="I13" i="7"/>
  <c r="L13" i="7"/>
  <c r="I14" i="7"/>
  <c r="L14" i="7"/>
  <c r="I15" i="7"/>
  <c r="L15" i="7"/>
  <c r="I16" i="7"/>
  <c r="L16" i="7"/>
  <c r="I17" i="7"/>
  <c r="L17" i="7"/>
  <c r="I18" i="7"/>
  <c r="L18" i="7"/>
  <c r="I19" i="7"/>
  <c r="L19" i="7"/>
  <c r="I20" i="7"/>
  <c r="G20" i="7" s="1"/>
  <c r="L20" i="7"/>
  <c r="I21" i="7"/>
  <c r="L21" i="7"/>
  <c r="I22" i="7"/>
  <c r="L22" i="7"/>
  <c r="I23" i="7"/>
  <c r="L23" i="7"/>
  <c r="I24" i="7"/>
  <c r="L24" i="7"/>
  <c r="I25" i="7"/>
  <c r="L25" i="7"/>
  <c r="I26" i="7"/>
  <c r="L26" i="7"/>
  <c r="I27" i="7"/>
  <c r="L27" i="7"/>
  <c r="I28" i="7"/>
  <c r="G28" i="7" s="1"/>
  <c r="L28" i="7"/>
  <c r="I29" i="7"/>
  <c r="L29" i="7"/>
  <c r="I30" i="7"/>
  <c r="L30" i="7"/>
  <c r="I31" i="7"/>
  <c r="L31" i="7"/>
  <c r="I32" i="7"/>
  <c r="L32" i="7"/>
  <c r="I33" i="7"/>
  <c r="L33" i="7"/>
  <c r="I34" i="7"/>
  <c r="L34" i="7"/>
  <c r="I35" i="7"/>
  <c r="L35" i="7"/>
  <c r="I36" i="7"/>
  <c r="G36" i="7" s="1"/>
  <c r="L36" i="7"/>
  <c r="I37" i="7"/>
  <c r="L37" i="7"/>
  <c r="I38" i="7"/>
  <c r="L38" i="7"/>
  <c r="I39" i="7"/>
  <c r="L39" i="7"/>
  <c r="I40" i="7"/>
  <c r="L40" i="7"/>
  <c r="I41" i="7"/>
  <c r="L41" i="7"/>
  <c r="I42" i="7"/>
  <c r="L42" i="7"/>
  <c r="I43" i="7"/>
  <c r="L43" i="7"/>
  <c r="I44" i="7"/>
  <c r="G44" i="7" s="1"/>
  <c r="L44" i="7"/>
  <c r="I45" i="7"/>
  <c r="L45" i="7"/>
  <c r="I46" i="7"/>
  <c r="L46" i="7"/>
  <c r="I47" i="7"/>
  <c r="L47" i="7"/>
  <c r="I48" i="7"/>
  <c r="L48" i="7"/>
  <c r="I49" i="7"/>
  <c r="L49" i="7"/>
  <c r="I50" i="7"/>
  <c r="L50" i="7"/>
  <c r="I51" i="7"/>
  <c r="L51" i="7"/>
  <c r="I52" i="7"/>
  <c r="G52" i="7" s="1"/>
  <c r="L52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G79" i="7" s="1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G95" i="7" s="1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G111" i="7" s="1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G127" i="7" s="1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G143" i="7" s="1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G159" i="7" s="1"/>
  <c r="I160" i="7"/>
  <c r="I161" i="7"/>
  <c r="F169" i="6" s="1"/>
  <c r="R169" i="6" s="1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G175" i="7" s="1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G191" i="7" s="1"/>
  <c r="I192" i="7"/>
  <c r="I193" i="7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G207" i="7" s="1"/>
  <c r="I208" i="7"/>
  <c r="I209" i="7"/>
  <c r="I210" i="7"/>
  <c r="I211" i="7"/>
  <c r="I212" i="7"/>
  <c r="I213" i="7"/>
  <c r="I214" i="7"/>
  <c r="I215" i="7"/>
  <c r="I216" i="7"/>
  <c r="I217" i="7"/>
  <c r="I218" i="7"/>
  <c r="I219" i="7"/>
  <c r="I220" i="7"/>
  <c r="I221" i="7"/>
  <c r="I222" i="7"/>
  <c r="I223" i="7"/>
  <c r="G223" i="7" s="1"/>
  <c r="I224" i="7"/>
  <c r="I225" i="7"/>
  <c r="I226" i="7"/>
  <c r="I227" i="7"/>
  <c r="I228" i="7"/>
  <c r="I229" i="7"/>
  <c r="I230" i="7"/>
  <c r="I231" i="7"/>
  <c r="I232" i="7"/>
  <c r="I233" i="7"/>
  <c r="I234" i="7"/>
  <c r="I235" i="7"/>
  <c r="I236" i="7"/>
  <c r="I237" i="7"/>
  <c r="I238" i="7"/>
  <c r="I239" i="7"/>
  <c r="G239" i="7" s="1"/>
  <c r="I240" i="7"/>
  <c r="I241" i="7"/>
  <c r="I242" i="7"/>
  <c r="I243" i="7"/>
  <c r="I244" i="7"/>
  <c r="I245" i="7"/>
  <c r="I246" i="7"/>
  <c r="I247" i="7"/>
  <c r="I248" i="7"/>
  <c r="I249" i="7"/>
  <c r="I250" i="7"/>
  <c r="I251" i="7"/>
  <c r="I252" i="7"/>
  <c r="I253" i="7"/>
  <c r="I254" i="7"/>
  <c r="I255" i="7"/>
  <c r="G255" i="7" s="1"/>
  <c r="I256" i="7"/>
  <c r="I257" i="7"/>
  <c r="I258" i="7"/>
  <c r="I259" i="7"/>
  <c r="I260" i="7"/>
  <c r="I261" i="7"/>
  <c r="I262" i="7"/>
  <c r="I263" i="7"/>
  <c r="I264" i="7"/>
  <c r="I265" i="7"/>
  <c r="I266" i="7"/>
  <c r="I267" i="7"/>
  <c r="I268" i="7"/>
  <c r="I269" i="7"/>
  <c r="I270" i="7"/>
  <c r="I271" i="7"/>
  <c r="G271" i="7" s="1"/>
  <c r="I272" i="7"/>
  <c r="I273" i="7"/>
  <c r="I274" i="7"/>
  <c r="I275" i="7"/>
  <c r="I276" i="7"/>
  <c r="I277" i="7"/>
  <c r="I278" i="7"/>
  <c r="I279" i="7"/>
  <c r="I280" i="7"/>
  <c r="I281" i="7"/>
  <c r="I282" i="7"/>
  <c r="I283" i="7"/>
  <c r="I284" i="7"/>
  <c r="I285" i="7"/>
  <c r="I286" i="7"/>
  <c r="I287" i="7"/>
  <c r="G287" i="7" s="1"/>
  <c r="I288" i="7"/>
  <c r="I289" i="7"/>
  <c r="I290" i="7"/>
  <c r="I291" i="7"/>
  <c r="I292" i="7"/>
  <c r="I293" i="7"/>
  <c r="I294" i="7"/>
  <c r="I295" i="7"/>
  <c r="I296" i="7"/>
  <c r="I297" i="7"/>
  <c r="I298" i="7"/>
  <c r="I299" i="7"/>
  <c r="I300" i="7"/>
  <c r="I301" i="7"/>
  <c r="I302" i="7"/>
  <c r="I303" i="7"/>
  <c r="G303" i="7" s="1"/>
  <c r="I304" i="7"/>
  <c r="I305" i="7"/>
  <c r="I306" i="7"/>
  <c r="I307" i="7"/>
  <c r="I308" i="7"/>
  <c r="I309" i="7"/>
  <c r="I310" i="7"/>
  <c r="I311" i="7"/>
  <c r="I312" i="7"/>
  <c r="I313" i="7"/>
  <c r="I314" i="7"/>
  <c r="I315" i="7"/>
  <c r="I316" i="7"/>
  <c r="I317" i="7"/>
  <c r="I318" i="7"/>
  <c r="I319" i="7"/>
  <c r="G319" i="7" s="1"/>
  <c r="I320" i="7"/>
  <c r="AC337" i="7"/>
  <c r="N2" i="6"/>
  <c r="E12" i="6"/>
  <c r="Q12" i="6" s="1"/>
  <c r="E13" i="6"/>
  <c r="Q13" i="6" s="1"/>
  <c r="E14" i="6"/>
  <c r="Q14" i="6" s="1"/>
  <c r="D14" i="6" s="1"/>
  <c r="E15" i="6"/>
  <c r="Q15" i="6" s="1"/>
  <c r="D15" i="6" s="1"/>
  <c r="E16" i="6"/>
  <c r="Q16" i="6" s="1"/>
  <c r="E17" i="6"/>
  <c r="Q17" i="6" s="1"/>
  <c r="E18" i="6"/>
  <c r="Q18" i="6" s="1"/>
  <c r="E19" i="6"/>
  <c r="Q19" i="6" s="1"/>
  <c r="E20" i="6"/>
  <c r="Q20" i="6" s="1"/>
  <c r="C20" i="6" s="1"/>
  <c r="E21" i="6"/>
  <c r="Q21" i="6" s="1"/>
  <c r="E22" i="6"/>
  <c r="Q22" i="6" s="1"/>
  <c r="C22" i="6" s="1"/>
  <c r="E23" i="6"/>
  <c r="Q23" i="6" s="1"/>
  <c r="E24" i="6"/>
  <c r="Q24" i="6" s="1"/>
  <c r="E25" i="6"/>
  <c r="Q25" i="6" s="1"/>
  <c r="E26" i="6"/>
  <c r="Q26" i="6" s="1"/>
  <c r="E27" i="6"/>
  <c r="Q27" i="6" s="1"/>
  <c r="D27" i="6" s="1"/>
  <c r="E28" i="6"/>
  <c r="Q28" i="6" s="1"/>
  <c r="E29" i="6"/>
  <c r="Q29" i="6" s="1"/>
  <c r="C29" i="6" s="1"/>
  <c r="E30" i="6"/>
  <c r="Q30" i="6" s="1"/>
  <c r="E31" i="6"/>
  <c r="Q31" i="6" s="1"/>
  <c r="C31" i="6" s="1"/>
  <c r="E32" i="6"/>
  <c r="Q32" i="6" s="1"/>
  <c r="E33" i="6"/>
  <c r="Q33" i="6" s="1"/>
  <c r="E34" i="6"/>
  <c r="Q34" i="6" s="1"/>
  <c r="D34" i="6" s="1"/>
  <c r="E35" i="6"/>
  <c r="Q35" i="6" s="1"/>
  <c r="E36" i="6"/>
  <c r="Q36" i="6" s="1"/>
  <c r="E37" i="6"/>
  <c r="Q37" i="6" s="1"/>
  <c r="E38" i="6"/>
  <c r="Q38" i="6" s="1"/>
  <c r="E39" i="6"/>
  <c r="Q39" i="6" s="1"/>
  <c r="E40" i="6"/>
  <c r="Q40" i="6" s="1"/>
  <c r="E41" i="6"/>
  <c r="Q41" i="6" s="1"/>
  <c r="D41" i="6" s="1"/>
  <c r="E42" i="6"/>
  <c r="Q42" i="6" s="1"/>
  <c r="E43" i="6"/>
  <c r="Q43" i="6" s="1"/>
  <c r="C43" i="6" s="1"/>
  <c r="E44" i="6"/>
  <c r="Q44" i="6" s="1"/>
  <c r="E45" i="6"/>
  <c r="Q45" i="6" s="1"/>
  <c r="E46" i="6"/>
  <c r="Q46" i="6" s="1"/>
  <c r="D46" i="6" s="1"/>
  <c r="E47" i="6"/>
  <c r="Q47" i="6" s="1"/>
  <c r="E48" i="6"/>
  <c r="Q48" i="6" s="1"/>
  <c r="C48" i="6" s="1"/>
  <c r="E49" i="6"/>
  <c r="Q49" i="6" s="1"/>
  <c r="E50" i="6"/>
  <c r="Q50" i="6" s="1"/>
  <c r="E51" i="6"/>
  <c r="Q51" i="6" s="1"/>
  <c r="D51" i="6" s="1"/>
  <c r="E52" i="6"/>
  <c r="Q52" i="6" s="1"/>
  <c r="C52" i="6" s="1"/>
  <c r="E53" i="6"/>
  <c r="Q53" i="6" s="1"/>
  <c r="E54" i="6"/>
  <c r="Q54" i="6" s="1"/>
  <c r="C54" i="6" s="1"/>
  <c r="E55" i="6"/>
  <c r="Q55" i="6" s="1"/>
  <c r="E56" i="6"/>
  <c r="Q56" i="6" s="1"/>
  <c r="E57" i="6"/>
  <c r="Q57" i="6" s="1"/>
  <c r="E58" i="6"/>
  <c r="Q58" i="6" s="1"/>
  <c r="E59" i="6"/>
  <c r="Q59" i="6" s="1"/>
  <c r="E60" i="6"/>
  <c r="Q60" i="6" s="1"/>
  <c r="E73" i="6"/>
  <c r="Q73" i="6" s="1"/>
  <c r="E74" i="6"/>
  <c r="Q74" i="6" s="1"/>
  <c r="D74" i="6" s="1"/>
  <c r="E75" i="6"/>
  <c r="Q75" i="6" s="1"/>
  <c r="E76" i="6"/>
  <c r="Q76" i="6" s="1"/>
  <c r="E77" i="6"/>
  <c r="Q77" i="6" s="1"/>
  <c r="E78" i="6"/>
  <c r="Q78" i="6" s="1"/>
  <c r="D78" i="6" s="1"/>
  <c r="E79" i="6"/>
  <c r="Q79" i="6" s="1"/>
  <c r="E80" i="6"/>
  <c r="Q80" i="6" s="1"/>
  <c r="E81" i="6"/>
  <c r="Q81" i="6" s="1"/>
  <c r="C81" i="6" s="1"/>
  <c r="E82" i="6"/>
  <c r="Q82" i="6" s="1"/>
  <c r="D82" i="6" s="1"/>
  <c r="E83" i="6"/>
  <c r="Q83" i="6" s="1"/>
  <c r="E84" i="6"/>
  <c r="Q84" i="6" s="1"/>
  <c r="E85" i="6"/>
  <c r="Q85" i="6" s="1"/>
  <c r="D85" i="6" s="1"/>
  <c r="E86" i="6"/>
  <c r="Q86" i="6" s="1"/>
  <c r="C86" i="6" s="1"/>
  <c r="E87" i="6"/>
  <c r="Q87" i="6" s="1"/>
  <c r="E88" i="6"/>
  <c r="Q88" i="6" s="1"/>
  <c r="D88" i="6" s="1"/>
  <c r="E89" i="6"/>
  <c r="Q89" i="6" s="1"/>
  <c r="C89" i="6" s="1"/>
  <c r="E90" i="6"/>
  <c r="Q90" i="6" s="1"/>
  <c r="E91" i="6"/>
  <c r="Q91" i="6" s="1"/>
  <c r="E92" i="6"/>
  <c r="Q92" i="6" s="1"/>
  <c r="E93" i="6"/>
  <c r="Q93" i="6" s="1"/>
  <c r="C93" i="6" s="1"/>
  <c r="E94" i="6"/>
  <c r="Q94" i="6" s="1"/>
  <c r="E95" i="6"/>
  <c r="Q95" i="6" s="1"/>
  <c r="E96" i="6"/>
  <c r="Q96" i="6" s="1"/>
  <c r="E97" i="6"/>
  <c r="Q97" i="6" s="1"/>
  <c r="E98" i="6"/>
  <c r="Q98" i="6" s="1"/>
  <c r="E99" i="6"/>
  <c r="Q99" i="6" s="1"/>
  <c r="D99" i="6" s="1"/>
  <c r="E100" i="6"/>
  <c r="Q100" i="6" s="1"/>
  <c r="E101" i="6"/>
  <c r="Q101" i="6" s="1"/>
  <c r="E102" i="6"/>
  <c r="Q102" i="6" s="1"/>
  <c r="E103" i="6"/>
  <c r="Q103" i="6" s="1"/>
  <c r="C103" i="6" s="1"/>
  <c r="E104" i="6"/>
  <c r="Q104" i="6" s="1"/>
  <c r="E105" i="6"/>
  <c r="Q105" i="6" s="1"/>
  <c r="C105" i="6" s="1"/>
  <c r="E106" i="6"/>
  <c r="Q106" i="6" s="1"/>
  <c r="E107" i="6"/>
  <c r="Q107" i="6" s="1"/>
  <c r="C107" i="6" s="1"/>
  <c r="E108" i="6"/>
  <c r="Q108" i="6" s="1"/>
  <c r="E109" i="6"/>
  <c r="Q109" i="6" s="1"/>
  <c r="D109" i="6" s="1"/>
  <c r="E110" i="6"/>
  <c r="Q110" i="6" s="1"/>
  <c r="D110" i="6" s="1"/>
  <c r="E111" i="6"/>
  <c r="Q111" i="6" s="1"/>
  <c r="D111" i="6" s="1"/>
  <c r="E112" i="6"/>
  <c r="Q112" i="6" s="1"/>
  <c r="D112" i="6" s="1"/>
  <c r="E113" i="6"/>
  <c r="Q113" i="6" s="1"/>
  <c r="E114" i="6"/>
  <c r="Q114" i="6" s="1"/>
  <c r="C114" i="6" s="1"/>
  <c r="E115" i="6"/>
  <c r="Q115" i="6" s="1"/>
  <c r="E116" i="6"/>
  <c r="Q116" i="6" s="1"/>
  <c r="D116" i="6" s="1"/>
  <c r="E117" i="6"/>
  <c r="Q117" i="6" s="1"/>
  <c r="D117" i="6" s="1"/>
  <c r="E118" i="6"/>
  <c r="Q118" i="6" s="1"/>
  <c r="D118" i="6" s="1"/>
  <c r="E119" i="6"/>
  <c r="Q119" i="6" s="1"/>
  <c r="D119" i="6" s="1"/>
  <c r="E120" i="6"/>
  <c r="Q120" i="6" s="1"/>
  <c r="E121" i="6"/>
  <c r="Q121" i="6" s="1"/>
  <c r="E122" i="6"/>
  <c r="Q122" i="6" s="1"/>
  <c r="C122" i="6" s="1"/>
  <c r="E123" i="6"/>
  <c r="Q123" i="6" s="1"/>
  <c r="D123" i="6" s="1"/>
  <c r="E124" i="6"/>
  <c r="Q124" i="6" s="1"/>
  <c r="E125" i="6"/>
  <c r="Q125" i="6" s="1"/>
  <c r="E126" i="6"/>
  <c r="Q126" i="6" s="1"/>
  <c r="E127" i="6"/>
  <c r="Q127" i="6" s="1"/>
  <c r="C127" i="6" s="1"/>
  <c r="E128" i="6"/>
  <c r="Q128" i="6" s="1"/>
  <c r="E129" i="6"/>
  <c r="Q129" i="6" s="1"/>
  <c r="E130" i="6"/>
  <c r="Q130" i="6" s="1"/>
  <c r="C130" i="6" s="1"/>
  <c r="E131" i="6"/>
  <c r="Q131" i="6" s="1"/>
  <c r="E132" i="6"/>
  <c r="Q132" i="6" s="1"/>
  <c r="E133" i="6"/>
  <c r="Q133" i="6" s="1"/>
  <c r="E134" i="6"/>
  <c r="Q134" i="6" s="1"/>
  <c r="C134" i="6" s="1"/>
  <c r="E135" i="6"/>
  <c r="Q135" i="6" s="1"/>
  <c r="E136" i="6"/>
  <c r="Q136" i="6" s="1"/>
  <c r="E137" i="6"/>
  <c r="Q137" i="6" s="1"/>
  <c r="E138" i="6"/>
  <c r="Q138" i="6" s="1"/>
  <c r="D138" i="6" s="1"/>
  <c r="E139" i="6"/>
  <c r="Q139" i="6" s="1"/>
  <c r="C139" i="6" s="1"/>
  <c r="E140" i="6"/>
  <c r="Q140" i="6" s="1"/>
  <c r="C140" i="6" s="1"/>
  <c r="E141" i="6"/>
  <c r="Q141" i="6" s="1"/>
  <c r="E142" i="6"/>
  <c r="Q142" i="6" s="1"/>
  <c r="C142" i="6" s="1"/>
  <c r="E143" i="6"/>
  <c r="Q143" i="6" s="1"/>
  <c r="C143" i="6" s="1"/>
  <c r="E144" i="6"/>
  <c r="Q144" i="6" s="1"/>
  <c r="E145" i="6"/>
  <c r="Q145" i="6" s="1"/>
  <c r="E146" i="6"/>
  <c r="Q146" i="6" s="1"/>
  <c r="C146" i="6" s="1"/>
  <c r="E147" i="6"/>
  <c r="Q147" i="6" s="1"/>
  <c r="E148" i="6"/>
  <c r="Q148" i="6" s="1"/>
  <c r="C148" i="6" s="1"/>
  <c r="E149" i="6"/>
  <c r="Q149" i="6" s="1"/>
  <c r="D149" i="6" s="1"/>
  <c r="E150" i="6"/>
  <c r="Q150" i="6" s="1"/>
  <c r="D150" i="6" s="1"/>
  <c r="E151" i="6"/>
  <c r="Q151" i="6" s="1"/>
  <c r="D151" i="6" s="1"/>
  <c r="E152" i="6"/>
  <c r="Q152" i="6" s="1"/>
  <c r="E153" i="6"/>
  <c r="Q153" i="6" s="1"/>
  <c r="E154" i="6"/>
  <c r="Q154" i="6" s="1"/>
  <c r="C154" i="6" s="1"/>
  <c r="E155" i="6"/>
  <c r="Q155" i="6" s="1"/>
  <c r="E156" i="6"/>
  <c r="Q156" i="6" s="1"/>
  <c r="E157" i="6"/>
  <c r="Q157" i="6" s="1"/>
  <c r="E158" i="6"/>
  <c r="Q158" i="6" s="1"/>
  <c r="E159" i="6"/>
  <c r="Q159" i="6" s="1"/>
  <c r="E160" i="6"/>
  <c r="Q160" i="6" s="1"/>
  <c r="E161" i="6"/>
  <c r="Q161" i="6" s="1"/>
  <c r="E162" i="6"/>
  <c r="Q162" i="6" s="1"/>
  <c r="D162" i="6" s="1"/>
  <c r="E163" i="6"/>
  <c r="Q163" i="6" s="1"/>
  <c r="E164" i="6"/>
  <c r="Q164" i="6" s="1"/>
  <c r="E165" i="6"/>
  <c r="Q165" i="6" s="1"/>
  <c r="C165" i="6" s="1"/>
  <c r="E166" i="6"/>
  <c r="Q166" i="6" s="1"/>
  <c r="E167" i="6"/>
  <c r="Q167" i="6" s="1"/>
  <c r="E168" i="6"/>
  <c r="Q168" i="6" s="1"/>
  <c r="E169" i="6"/>
  <c r="Q169" i="6" s="1"/>
  <c r="E170" i="6"/>
  <c r="Q170" i="6" s="1"/>
  <c r="E171" i="6"/>
  <c r="Q171" i="6" s="1"/>
  <c r="D171" i="6" s="1"/>
  <c r="E172" i="6"/>
  <c r="Q172" i="6" s="1"/>
  <c r="E173" i="6"/>
  <c r="Q173" i="6" s="1"/>
  <c r="E174" i="6"/>
  <c r="Q174" i="6" s="1"/>
  <c r="E175" i="6"/>
  <c r="Q175" i="6" s="1"/>
  <c r="D175" i="6" s="1"/>
  <c r="E176" i="6"/>
  <c r="Q176" i="6" s="1"/>
  <c r="D176" i="6" s="1"/>
  <c r="E177" i="6"/>
  <c r="Q177" i="6" s="1"/>
  <c r="C177" i="6" s="1"/>
  <c r="E178" i="6"/>
  <c r="Q178" i="6" s="1"/>
  <c r="E179" i="6"/>
  <c r="Q179" i="6" s="1"/>
  <c r="E180" i="6"/>
  <c r="Q180" i="6" s="1"/>
  <c r="E181" i="6"/>
  <c r="Q181" i="6" s="1"/>
  <c r="E182" i="6"/>
  <c r="Q182" i="6" s="1"/>
  <c r="D182" i="6" s="1"/>
  <c r="E183" i="6"/>
  <c r="Q183" i="6" s="1"/>
  <c r="D183" i="6" s="1"/>
  <c r="E184" i="6"/>
  <c r="Q184" i="6" s="1"/>
  <c r="E185" i="6"/>
  <c r="Q185" i="6" s="1"/>
  <c r="E186" i="6"/>
  <c r="Q186" i="6" s="1"/>
  <c r="E187" i="6"/>
  <c r="Q187" i="6" s="1"/>
  <c r="C187" i="6" s="1"/>
  <c r="E188" i="6"/>
  <c r="Q188" i="6" s="1"/>
  <c r="E189" i="6"/>
  <c r="Q189" i="6" s="1"/>
  <c r="C189" i="6" s="1"/>
  <c r="E190" i="6"/>
  <c r="Q190" i="6" s="1"/>
  <c r="D190" i="6" s="1"/>
  <c r="E191" i="6"/>
  <c r="Q191" i="6" s="1"/>
  <c r="D191" i="6" s="1"/>
  <c r="E192" i="6"/>
  <c r="Q192" i="6" s="1"/>
  <c r="E193" i="6"/>
  <c r="Q193" i="6" s="1"/>
  <c r="E194" i="6"/>
  <c r="Q194" i="6" s="1"/>
  <c r="E195" i="6"/>
  <c r="Q195" i="6" s="1"/>
  <c r="E196" i="6"/>
  <c r="Q196" i="6" s="1"/>
  <c r="C196" i="6" s="1"/>
  <c r="E197" i="6"/>
  <c r="Q197" i="6" s="1"/>
  <c r="E198" i="6"/>
  <c r="Q198" i="6" s="1"/>
  <c r="E199" i="6"/>
  <c r="Q199" i="6" s="1"/>
  <c r="D199" i="6" s="1"/>
  <c r="E200" i="6"/>
  <c r="Q200" i="6" s="1"/>
  <c r="E201" i="6"/>
  <c r="Q201" i="6" s="1"/>
  <c r="E202" i="6"/>
  <c r="Q202" i="6" s="1"/>
  <c r="D202" i="6" s="1"/>
  <c r="E203" i="6"/>
  <c r="Q203" i="6" s="1"/>
  <c r="C203" i="6" s="1"/>
  <c r="E204" i="6"/>
  <c r="Q204" i="6" s="1"/>
  <c r="E205" i="6"/>
  <c r="Q205" i="6" s="1"/>
  <c r="E206" i="6"/>
  <c r="Q206" i="6" s="1"/>
  <c r="E207" i="6"/>
  <c r="Q207" i="6" s="1"/>
  <c r="E208" i="6"/>
  <c r="Q208" i="6" s="1"/>
  <c r="E209" i="6"/>
  <c r="Q209" i="6" s="1"/>
  <c r="E210" i="6"/>
  <c r="Q210" i="6" s="1"/>
  <c r="E211" i="6"/>
  <c r="Q211" i="6" s="1"/>
  <c r="E212" i="6"/>
  <c r="Q212" i="6" s="1"/>
  <c r="C212" i="6" s="1"/>
  <c r="E213" i="6"/>
  <c r="Q213" i="6" s="1"/>
  <c r="D213" i="6" s="1"/>
  <c r="E214" i="6"/>
  <c r="Q214" i="6" s="1"/>
  <c r="E215" i="6"/>
  <c r="Q215" i="6" s="1"/>
  <c r="E216" i="6"/>
  <c r="Q216" i="6" s="1"/>
  <c r="E217" i="6"/>
  <c r="Q217" i="6" s="1"/>
  <c r="E218" i="6"/>
  <c r="Q218" i="6" s="1"/>
  <c r="E219" i="6"/>
  <c r="Q219" i="6" s="1"/>
  <c r="D219" i="6" s="1"/>
  <c r="E220" i="6"/>
  <c r="Q220" i="6" s="1"/>
  <c r="D220" i="6" s="1"/>
  <c r="E221" i="6"/>
  <c r="Q221" i="6" s="1"/>
  <c r="D221" i="6" s="1"/>
  <c r="E222" i="6"/>
  <c r="Q222" i="6" s="1"/>
  <c r="D222" i="6" s="1"/>
  <c r="E223" i="6"/>
  <c r="Q223" i="6" s="1"/>
  <c r="E224" i="6"/>
  <c r="Q224" i="6" s="1"/>
  <c r="D224" i="6" s="1"/>
  <c r="E225" i="6"/>
  <c r="Q225" i="6" s="1"/>
  <c r="E226" i="6"/>
  <c r="Q226" i="6" s="1"/>
  <c r="D226" i="6" s="1"/>
  <c r="E227" i="6"/>
  <c r="Q227" i="6" s="1"/>
  <c r="E228" i="6"/>
  <c r="Q228" i="6" s="1"/>
  <c r="E229" i="6"/>
  <c r="Q229" i="6" s="1"/>
  <c r="C229" i="6" s="1"/>
  <c r="E230" i="6"/>
  <c r="Q230" i="6" s="1"/>
  <c r="E231" i="6"/>
  <c r="Q231" i="6" s="1"/>
  <c r="C231" i="6" s="1"/>
  <c r="E232" i="6"/>
  <c r="Q232" i="6" s="1"/>
  <c r="E233" i="6"/>
  <c r="Q233" i="6" s="1"/>
  <c r="E234" i="6"/>
  <c r="Q234" i="6" s="1"/>
  <c r="E235" i="6"/>
  <c r="Q235" i="6" s="1"/>
  <c r="E236" i="6"/>
  <c r="Q236" i="6" s="1"/>
  <c r="E237" i="6"/>
  <c r="Q237" i="6" s="1"/>
  <c r="E238" i="6"/>
  <c r="Q238" i="6" s="1"/>
  <c r="E239" i="6"/>
  <c r="Q239" i="6" s="1"/>
  <c r="E240" i="6"/>
  <c r="Q240" i="6" s="1"/>
  <c r="C240" i="6" s="1"/>
  <c r="E241" i="6"/>
  <c r="Q241" i="6" s="1"/>
  <c r="C241" i="6" s="1"/>
  <c r="E242" i="6"/>
  <c r="Q242" i="6" s="1"/>
  <c r="D242" i="6" s="1"/>
  <c r="E243" i="6"/>
  <c r="Q243" i="6" s="1"/>
  <c r="C243" i="6" s="1"/>
  <c r="E244" i="6"/>
  <c r="Q244" i="6" s="1"/>
  <c r="E245" i="6"/>
  <c r="Q245" i="6" s="1"/>
  <c r="E246" i="6"/>
  <c r="Q246" i="6" s="1"/>
  <c r="E247" i="6"/>
  <c r="Q247" i="6" s="1"/>
  <c r="D247" i="6" s="1"/>
  <c r="E248" i="6"/>
  <c r="Q248" i="6" s="1"/>
  <c r="E249" i="6"/>
  <c r="Q249" i="6" s="1"/>
  <c r="E250" i="6"/>
  <c r="Q250" i="6" s="1"/>
  <c r="D250" i="6" s="1"/>
  <c r="E251" i="6"/>
  <c r="Q251" i="6" s="1"/>
  <c r="E252" i="6"/>
  <c r="Q252" i="6" s="1"/>
  <c r="C252" i="6" s="1"/>
  <c r="E253" i="6"/>
  <c r="Q253" i="6" s="1"/>
  <c r="C253" i="6" s="1"/>
  <c r="E254" i="6"/>
  <c r="Q254" i="6" s="1"/>
  <c r="D254" i="6" s="1"/>
  <c r="E255" i="6"/>
  <c r="Q255" i="6" s="1"/>
  <c r="E256" i="6"/>
  <c r="Q256" i="6" s="1"/>
  <c r="E257" i="6"/>
  <c r="Q257" i="6" s="1"/>
  <c r="E258" i="6"/>
  <c r="Q258" i="6" s="1"/>
  <c r="E259" i="6"/>
  <c r="Q259" i="6" s="1"/>
  <c r="D259" i="6" s="1"/>
  <c r="E260" i="6"/>
  <c r="Q260" i="6" s="1"/>
  <c r="E261" i="6"/>
  <c r="Q261" i="6" s="1"/>
  <c r="E262" i="6"/>
  <c r="Q262" i="6" s="1"/>
  <c r="C262" i="6" s="1"/>
  <c r="E263" i="6"/>
  <c r="Q263" i="6" s="1"/>
  <c r="E264" i="6"/>
  <c r="Q264" i="6" s="1"/>
  <c r="E265" i="6"/>
  <c r="Q265" i="6" s="1"/>
  <c r="E266" i="6"/>
  <c r="Q266" i="6" s="1"/>
  <c r="C266" i="6" s="1"/>
  <c r="E267" i="6"/>
  <c r="Q267" i="6" s="1"/>
  <c r="E268" i="6"/>
  <c r="Q268" i="6" s="1"/>
  <c r="D268" i="6" s="1"/>
  <c r="E269" i="6"/>
  <c r="Q269" i="6" s="1"/>
  <c r="E270" i="6"/>
  <c r="Q270" i="6" s="1"/>
  <c r="E271" i="6"/>
  <c r="Q271" i="6" s="1"/>
  <c r="E272" i="6"/>
  <c r="Q272" i="6" s="1"/>
  <c r="E273" i="6"/>
  <c r="Q273" i="6" s="1"/>
  <c r="E274" i="6"/>
  <c r="Q274" i="6" s="1"/>
  <c r="D274" i="6" s="1"/>
  <c r="E275" i="6"/>
  <c r="Q275" i="6" s="1"/>
  <c r="D275" i="6" s="1"/>
  <c r="E276" i="6"/>
  <c r="Q276" i="6" s="1"/>
  <c r="E277" i="6"/>
  <c r="Q277" i="6" s="1"/>
  <c r="E278" i="6"/>
  <c r="Q278" i="6" s="1"/>
  <c r="E279" i="6"/>
  <c r="Q279" i="6" s="1"/>
  <c r="C279" i="6" s="1"/>
  <c r="E280" i="6"/>
  <c r="Q280" i="6" s="1"/>
  <c r="E281" i="6"/>
  <c r="Q281" i="6" s="1"/>
  <c r="E282" i="6"/>
  <c r="Q282" i="6" s="1"/>
  <c r="C282" i="6" s="1"/>
  <c r="E283" i="6"/>
  <c r="Q283" i="6" s="1"/>
  <c r="D283" i="6" s="1"/>
  <c r="E284" i="6"/>
  <c r="Q284" i="6" s="1"/>
  <c r="E285" i="6"/>
  <c r="Q285" i="6" s="1"/>
  <c r="E286" i="6"/>
  <c r="Q286" i="6" s="1"/>
  <c r="E287" i="6"/>
  <c r="Q287" i="6" s="1"/>
  <c r="E288" i="6"/>
  <c r="Q288" i="6" s="1"/>
  <c r="E289" i="6"/>
  <c r="Q289" i="6" s="1"/>
  <c r="D289" i="6" s="1"/>
  <c r="E290" i="6"/>
  <c r="Q290" i="6" s="1"/>
  <c r="E291" i="6"/>
  <c r="Q291" i="6" s="1"/>
  <c r="C291" i="6" s="1"/>
  <c r="E292" i="6"/>
  <c r="Q292" i="6" s="1"/>
  <c r="E293" i="6"/>
  <c r="Q293" i="6" s="1"/>
  <c r="E294" i="6"/>
  <c r="Q294" i="6" s="1"/>
  <c r="D294" i="6" s="1"/>
  <c r="E295" i="6"/>
  <c r="Q295" i="6" s="1"/>
  <c r="E296" i="6"/>
  <c r="Q296" i="6" s="1"/>
  <c r="D296" i="6" s="1"/>
  <c r="E297" i="6"/>
  <c r="Q297" i="6" s="1"/>
  <c r="E298" i="6"/>
  <c r="Q298" i="6" s="1"/>
  <c r="D298" i="6" s="1"/>
  <c r="E299" i="6"/>
  <c r="Q299" i="6" s="1"/>
  <c r="C299" i="6" s="1"/>
  <c r="E300" i="6"/>
  <c r="Q300" i="6" s="1"/>
  <c r="E301" i="6"/>
  <c r="Q301" i="6" s="1"/>
  <c r="E302" i="6"/>
  <c r="Q302" i="6" s="1"/>
  <c r="E303" i="6"/>
  <c r="Q303" i="6" s="1"/>
  <c r="D303" i="6" s="1"/>
  <c r="E304" i="6"/>
  <c r="Q304" i="6" s="1"/>
  <c r="E305" i="6"/>
  <c r="Q305" i="6" s="1"/>
  <c r="E306" i="6"/>
  <c r="Q306" i="6" s="1"/>
  <c r="C306" i="6" s="1"/>
  <c r="E307" i="6"/>
  <c r="Q307" i="6" s="1"/>
  <c r="C307" i="6" s="1"/>
  <c r="E308" i="6"/>
  <c r="Q308" i="6" s="1"/>
  <c r="E309" i="6"/>
  <c r="Q309" i="6" s="1"/>
  <c r="E310" i="6"/>
  <c r="Q310" i="6" s="1"/>
  <c r="E311" i="6"/>
  <c r="Q311" i="6" s="1"/>
  <c r="E312" i="6"/>
  <c r="Q312" i="6" s="1"/>
  <c r="D312" i="6" s="1"/>
  <c r="E313" i="6"/>
  <c r="Q313" i="6" s="1"/>
  <c r="C313" i="6" s="1"/>
  <c r="E314" i="6"/>
  <c r="Q314" i="6" s="1"/>
  <c r="C314" i="6" s="1"/>
  <c r="E315" i="6"/>
  <c r="Q315" i="6" s="1"/>
  <c r="E316" i="6"/>
  <c r="Q316" i="6" s="1"/>
  <c r="C316" i="6" s="1"/>
  <c r="E317" i="6"/>
  <c r="Q317" i="6" s="1"/>
  <c r="C317" i="6" s="1"/>
  <c r="E318" i="6"/>
  <c r="Q318" i="6" s="1"/>
  <c r="E319" i="6"/>
  <c r="Q319" i="6" s="1"/>
  <c r="E320" i="6"/>
  <c r="Q320" i="6" s="1"/>
  <c r="C320" i="6" s="1"/>
  <c r="E321" i="6"/>
  <c r="Q321" i="6" s="1"/>
  <c r="E322" i="6"/>
  <c r="Q322" i="6" s="1"/>
  <c r="E323" i="6"/>
  <c r="Q323" i="6" s="1"/>
  <c r="E324" i="6"/>
  <c r="Q324" i="6" s="1"/>
  <c r="C324" i="6" s="1"/>
  <c r="E325" i="6"/>
  <c r="Q325" i="6" s="1"/>
  <c r="E326" i="6"/>
  <c r="Q326" i="6" s="1"/>
  <c r="C326" i="6" s="1"/>
  <c r="E327" i="6"/>
  <c r="Q327" i="6" s="1"/>
  <c r="I347" i="6"/>
  <c r="J347" i="6"/>
  <c r="K347" i="6"/>
  <c r="L347" i="6"/>
  <c r="M347" i="6"/>
  <c r="N347" i="6"/>
  <c r="O347" i="6"/>
  <c r="P347" i="6"/>
  <c r="AV50" i="3"/>
  <c r="AV51" i="3"/>
  <c r="AV52" i="3"/>
  <c r="AV53" i="3"/>
  <c r="AV54" i="3"/>
  <c r="AV55" i="3"/>
  <c r="AV56" i="3"/>
  <c r="AV57" i="3"/>
  <c r="AV58" i="3"/>
  <c r="AV59" i="3"/>
  <c r="AV60" i="3"/>
  <c r="AV61" i="3"/>
  <c r="AV62" i="3"/>
  <c r="AV63" i="3"/>
  <c r="AV72" i="3"/>
  <c r="AV73" i="3"/>
  <c r="AV75" i="3"/>
  <c r="AV76" i="3"/>
  <c r="AV77" i="3"/>
  <c r="AV78" i="3"/>
  <c r="AV79" i="3"/>
  <c r="AV80" i="3"/>
  <c r="AV81" i="3"/>
  <c r="AV82" i="3"/>
  <c r="AV83" i="3"/>
  <c r="AV84" i="3"/>
  <c r="AV85" i="3"/>
  <c r="AV86" i="3"/>
  <c r="AV87" i="3"/>
  <c r="AV88" i="3"/>
  <c r="AV89" i="3"/>
  <c r="AV90" i="3"/>
  <c r="AV91" i="3"/>
  <c r="AV92" i="3"/>
  <c r="AV93" i="3"/>
  <c r="AV94" i="3"/>
  <c r="AV96" i="3"/>
  <c r="AV97" i="3"/>
  <c r="AV98" i="3"/>
  <c r="AV99" i="3"/>
  <c r="AV100" i="3"/>
  <c r="AV101" i="3"/>
  <c r="AV102" i="3"/>
  <c r="AV103" i="3"/>
  <c r="AV104" i="3"/>
  <c r="AV105" i="3"/>
  <c r="AV106" i="3"/>
  <c r="AV107" i="3"/>
  <c r="AV108" i="3"/>
  <c r="AV109" i="3"/>
  <c r="AV110" i="3"/>
  <c r="AV112" i="3"/>
  <c r="AV113" i="3"/>
  <c r="AV114" i="3"/>
  <c r="AV115" i="3"/>
  <c r="AV116" i="3"/>
  <c r="AV117" i="3"/>
  <c r="AV118" i="3"/>
  <c r="AV119" i="3"/>
  <c r="AV120" i="3"/>
  <c r="AV121" i="3"/>
  <c r="AV122" i="3"/>
  <c r="AV123" i="3"/>
  <c r="AV124" i="3"/>
  <c r="AV125" i="3"/>
  <c r="AV126" i="3"/>
  <c r="AV127" i="3"/>
  <c r="AV128" i="3"/>
  <c r="AV129" i="3"/>
  <c r="AV130" i="3"/>
  <c r="AV131" i="3"/>
  <c r="AV132" i="3"/>
  <c r="AV133" i="3"/>
  <c r="AV134" i="3"/>
  <c r="AV135" i="3"/>
  <c r="AV136" i="3"/>
  <c r="AV137" i="3"/>
  <c r="AV138" i="3"/>
  <c r="AV141" i="3"/>
  <c r="AV142" i="3"/>
  <c r="AV143" i="3"/>
  <c r="AV144" i="3"/>
  <c r="AV145" i="3"/>
  <c r="AV146" i="3"/>
  <c r="AV147" i="3"/>
  <c r="AV148" i="3"/>
  <c r="AV149" i="3"/>
  <c r="AV150" i="3"/>
  <c r="AV151" i="3"/>
  <c r="AV152" i="3"/>
  <c r="AV153" i="3"/>
  <c r="AV154" i="3"/>
  <c r="AV155" i="3"/>
  <c r="AV156" i="3"/>
  <c r="AV157" i="3"/>
  <c r="AV158" i="3"/>
  <c r="AV159" i="3"/>
  <c r="AV160" i="3"/>
  <c r="AV161" i="3"/>
  <c r="AV162" i="3"/>
  <c r="AV163" i="3"/>
  <c r="AV164" i="3"/>
  <c r="AV165" i="3"/>
  <c r="AV166" i="3"/>
  <c r="AV167" i="3"/>
  <c r="AV168" i="3"/>
  <c r="AV169" i="3"/>
  <c r="AV170" i="3"/>
  <c r="AV171" i="3"/>
  <c r="AV172" i="3"/>
  <c r="AV173" i="3"/>
  <c r="AV174" i="3"/>
  <c r="AV175" i="3"/>
  <c r="AV176" i="3"/>
  <c r="AV177" i="3"/>
  <c r="AV178" i="3"/>
  <c r="AV179" i="3"/>
  <c r="AV180" i="3"/>
  <c r="AV181" i="3"/>
  <c r="AV182" i="3"/>
  <c r="AV183" i="3"/>
  <c r="AV184" i="3"/>
  <c r="AV185" i="3"/>
  <c r="AV186" i="3"/>
  <c r="AV187" i="3"/>
  <c r="AV188" i="3"/>
  <c r="AV189" i="3"/>
  <c r="AV190" i="3"/>
  <c r="AV191" i="3"/>
  <c r="AV192" i="3"/>
  <c r="AV193" i="3"/>
  <c r="AV194" i="3"/>
  <c r="AV195" i="3"/>
  <c r="AV196" i="3"/>
  <c r="AV197" i="3"/>
  <c r="AV198" i="3"/>
  <c r="AV199" i="3"/>
  <c r="AV200" i="3"/>
  <c r="AV201" i="3"/>
  <c r="AV202" i="3"/>
  <c r="AV203" i="3"/>
  <c r="AV204" i="3"/>
  <c r="AV205" i="3"/>
  <c r="AV206" i="3"/>
  <c r="AV207" i="3"/>
  <c r="AV208" i="3"/>
  <c r="AV209" i="3"/>
  <c r="AV210" i="3"/>
  <c r="AV211" i="3"/>
  <c r="AV212" i="3"/>
  <c r="AV213" i="3"/>
  <c r="AV214" i="3"/>
  <c r="AV215" i="3"/>
  <c r="AV216" i="3"/>
  <c r="AV217" i="3"/>
  <c r="AV218" i="3"/>
  <c r="AV219" i="3"/>
  <c r="AV220" i="3"/>
  <c r="AV221" i="3"/>
  <c r="AV222" i="3"/>
  <c r="AV223" i="3"/>
  <c r="AV224" i="3"/>
  <c r="AV225" i="3"/>
  <c r="AV226" i="3"/>
  <c r="AV227" i="3"/>
  <c r="AV228" i="3"/>
  <c r="AV229" i="3"/>
  <c r="AV230" i="3"/>
  <c r="AV231" i="3"/>
  <c r="AV232" i="3"/>
  <c r="AV233" i="3"/>
  <c r="AV235" i="3"/>
  <c r="AV236" i="3"/>
  <c r="AV237" i="3"/>
  <c r="AV238" i="3"/>
  <c r="AV239" i="3"/>
  <c r="AV240" i="3"/>
  <c r="AV241" i="3"/>
  <c r="AV242" i="3"/>
  <c r="AV243" i="3"/>
  <c r="AV47" i="3"/>
  <c r="AV48" i="3"/>
  <c r="AV49" i="3"/>
  <c r="E47" i="3"/>
  <c r="R47" i="3" s="1"/>
  <c r="E48" i="3"/>
  <c r="O48" i="3" s="1"/>
  <c r="E49" i="3"/>
  <c r="I49" i="3" s="1"/>
  <c r="E50" i="3"/>
  <c r="O50" i="3" s="1"/>
  <c r="E51" i="3"/>
  <c r="V51" i="3" s="1"/>
  <c r="E52" i="3"/>
  <c r="I52" i="3" s="1"/>
  <c r="E53" i="3"/>
  <c r="O53" i="3" s="1"/>
  <c r="E54" i="3"/>
  <c r="K54" i="3" s="1"/>
  <c r="E55" i="3"/>
  <c r="G55" i="3" s="1"/>
  <c r="E56" i="3"/>
  <c r="T56" i="3" s="1"/>
  <c r="E57" i="3"/>
  <c r="J57" i="3" s="1"/>
  <c r="E58" i="3"/>
  <c r="H58" i="3" s="1"/>
  <c r="E59" i="3"/>
  <c r="E60" i="3"/>
  <c r="G60" i="3" s="1"/>
  <c r="E61" i="3"/>
  <c r="M61" i="3" s="1"/>
  <c r="E62" i="3"/>
  <c r="F62" i="3" s="1"/>
  <c r="E63" i="3"/>
  <c r="V63" i="3" s="1"/>
  <c r="E72" i="3"/>
  <c r="E73" i="3"/>
  <c r="E74" i="3"/>
  <c r="J74" i="3" s="1"/>
  <c r="E75" i="3"/>
  <c r="M75" i="3" s="1"/>
  <c r="E76" i="3"/>
  <c r="H76" i="3" s="1"/>
  <c r="E77" i="3"/>
  <c r="R77" i="3" s="1"/>
  <c r="E78" i="3"/>
  <c r="R78" i="3" s="1"/>
  <c r="E79" i="3"/>
  <c r="Q79" i="3" s="1"/>
  <c r="E80" i="3"/>
  <c r="Q80" i="3" s="1"/>
  <c r="E81" i="3"/>
  <c r="E82" i="3"/>
  <c r="N82" i="3" s="1"/>
  <c r="E83" i="3"/>
  <c r="J83" i="3" s="1"/>
  <c r="E84" i="3"/>
  <c r="S84" i="3" s="1"/>
  <c r="E85" i="3"/>
  <c r="F85" i="3" s="1"/>
  <c r="E86" i="3"/>
  <c r="E87" i="3"/>
  <c r="E88" i="3"/>
  <c r="E89" i="3"/>
  <c r="G89" i="3" s="1"/>
  <c r="E90" i="3"/>
  <c r="K90" i="3" s="1"/>
  <c r="E91" i="3"/>
  <c r="M91" i="3" s="1"/>
  <c r="E92" i="3"/>
  <c r="G92" i="3" s="1"/>
  <c r="E93" i="3"/>
  <c r="F93" i="3" s="1"/>
  <c r="E94" i="3"/>
  <c r="U94" i="3" s="1"/>
  <c r="E95" i="3"/>
  <c r="E96" i="3"/>
  <c r="Q96" i="3" s="1"/>
  <c r="E97" i="3"/>
  <c r="F97" i="3" s="1"/>
  <c r="E98" i="3"/>
  <c r="M98" i="3" s="1"/>
  <c r="E99" i="3"/>
  <c r="G99" i="3" s="1"/>
  <c r="E100" i="3"/>
  <c r="U100" i="3" s="1"/>
  <c r="E101" i="3"/>
  <c r="U101" i="3" s="1"/>
  <c r="E102" i="3"/>
  <c r="H102" i="3" s="1"/>
  <c r="E103" i="3"/>
  <c r="L103" i="3" s="1"/>
  <c r="E104" i="3"/>
  <c r="G104" i="3" s="1"/>
  <c r="E105" i="3"/>
  <c r="F105" i="3" s="1"/>
  <c r="E106" i="3"/>
  <c r="R106" i="3" s="1"/>
  <c r="E107" i="3"/>
  <c r="S107" i="3" s="1"/>
  <c r="E108" i="3"/>
  <c r="F108" i="3" s="1"/>
  <c r="E109" i="3"/>
  <c r="O109" i="3" s="1"/>
  <c r="E110" i="3"/>
  <c r="R110" i="3" s="1"/>
  <c r="E111" i="3"/>
  <c r="E112" i="3"/>
  <c r="V112" i="3" s="1"/>
  <c r="E113" i="3"/>
  <c r="E114" i="3"/>
  <c r="R114" i="3" s="1"/>
  <c r="E115" i="3"/>
  <c r="P115" i="3" s="1"/>
  <c r="E116" i="3"/>
  <c r="I116" i="3" s="1"/>
  <c r="E117" i="3"/>
  <c r="E118" i="3"/>
  <c r="K118" i="3" s="1"/>
  <c r="E119" i="3"/>
  <c r="P119" i="3" s="1"/>
  <c r="E120" i="3"/>
  <c r="E121" i="3"/>
  <c r="J121" i="3" s="1"/>
  <c r="E122" i="3"/>
  <c r="S122" i="3" s="1"/>
  <c r="E123" i="3"/>
  <c r="G123" i="3" s="1"/>
  <c r="E124" i="3"/>
  <c r="T124" i="3" s="1"/>
  <c r="E125" i="3"/>
  <c r="U125" i="3" s="1"/>
  <c r="E126" i="3"/>
  <c r="E127" i="3"/>
  <c r="V127" i="3" s="1"/>
  <c r="E128" i="3"/>
  <c r="I128" i="3" s="1"/>
  <c r="E129" i="3"/>
  <c r="Q129" i="3" s="1"/>
  <c r="E130" i="3"/>
  <c r="N130" i="3" s="1"/>
  <c r="E131" i="3"/>
  <c r="G131" i="3" s="1"/>
  <c r="E132" i="3"/>
  <c r="I132" i="3" s="1"/>
  <c r="E133" i="3"/>
  <c r="K133" i="3" s="1"/>
  <c r="E134" i="3"/>
  <c r="I134" i="3" s="1"/>
  <c r="E135" i="3"/>
  <c r="E136" i="3"/>
  <c r="H136" i="3" s="1"/>
  <c r="E137" i="3"/>
  <c r="M137" i="3" s="1"/>
  <c r="E138" i="3"/>
  <c r="P138" i="3" s="1"/>
  <c r="E139" i="3"/>
  <c r="Q139" i="3" s="1"/>
  <c r="E140" i="3"/>
  <c r="E141" i="3"/>
  <c r="L141" i="3" s="1"/>
  <c r="E142" i="3"/>
  <c r="P142" i="3" s="1"/>
  <c r="E143" i="3"/>
  <c r="I143" i="3" s="1"/>
  <c r="E144" i="3"/>
  <c r="E145" i="3"/>
  <c r="G145" i="3" s="1"/>
  <c r="E146" i="3"/>
  <c r="M146" i="3" s="1"/>
  <c r="E147" i="3"/>
  <c r="Q147" i="3" s="1"/>
  <c r="E148" i="3"/>
  <c r="R148" i="3" s="1"/>
  <c r="E149" i="3"/>
  <c r="S149" i="3" s="1"/>
  <c r="E150" i="3"/>
  <c r="V150" i="3" s="1"/>
  <c r="E151" i="3"/>
  <c r="Q151" i="3" s="1"/>
  <c r="E152" i="3"/>
  <c r="E153" i="3"/>
  <c r="L153" i="3" s="1"/>
  <c r="E154" i="3"/>
  <c r="E155" i="3"/>
  <c r="E156" i="3"/>
  <c r="S156" i="3" s="1"/>
  <c r="E157" i="3"/>
  <c r="O157" i="3" s="1"/>
  <c r="E158" i="3"/>
  <c r="G158" i="3" s="1"/>
  <c r="E159" i="3"/>
  <c r="E160" i="3"/>
  <c r="E161" i="3"/>
  <c r="I161" i="3" s="1"/>
  <c r="E162" i="3"/>
  <c r="L162" i="3" s="1"/>
  <c r="E163" i="3"/>
  <c r="E164" i="3"/>
  <c r="K164" i="3" s="1"/>
  <c r="E165" i="3"/>
  <c r="O165" i="3" s="1"/>
  <c r="E166" i="3"/>
  <c r="Q166" i="3" s="1"/>
  <c r="E167" i="3"/>
  <c r="L167" i="3" s="1"/>
  <c r="E168" i="3"/>
  <c r="L168" i="3" s="1"/>
  <c r="E169" i="3"/>
  <c r="N169" i="3" s="1"/>
  <c r="E170" i="3"/>
  <c r="M170" i="3" s="1"/>
  <c r="E171" i="3"/>
  <c r="R171" i="3" s="1"/>
  <c r="E172" i="3"/>
  <c r="M172" i="3" s="1"/>
  <c r="E173" i="3"/>
  <c r="E174" i="3"/>
  <c r="T174" i="3" s="1"/>
  <c r="E175" i="3"/>
  <c r="S175" i="3" s="1"/>
  <c r="E176" i="3"/>
  <c r="E177" i="3"/>
  <c r="V177" i="3" s="1"/>
  <c r="E178" i="3"/>
  <c r="U178" i="3" s="1"/>
  <c r="E179" i="3"/>
  <c r="K179" i="3" s="1"/>
  <c r="E180" i="3"/>
  <c r="T180" i="3" s="1"/>
  <c r="E181" i="3"/>
  <c r="J181" i="3" s="1"/>
  <c r="E182" i="3"/>
  <c r="H182" i="3" s="1"/>
  <c r="E183" i="3"/>
  <c r="H183" i="3" s="1"/>
  <c r="E184" i="3"/>
  <c r="K184" i="3" s="1"/>
  <c r="E185" i="3"/>
  <c r="H185" i="3" s="1"/>
  <c r="E186" i="3"/>
  <c r="V186" i="3" s="1"/>
  <c r="E187" i="3"/>
  <c r="T187" i="3" s="1"/>
  <c r="E188" i="3"/>
  <c r="K188" i="3" s="1"/>
  <c r="E189" i="3"/>
  <c r="M189" i="3" s="1"/>
  <c r="E190" i="3"/>
  <c r="E191" i="3"/>
  <c r="M191" i="3" s="1"/>
  <c r="E192" i="3"/>
  <c r="S192" i="3" s="1"/>
  <c r="E193" i="3"/>
  <c r="M193" i="3" s="1"/>
  <c r="E194" i="3"/>
  <c r="T194" i="3" s="1"/>
  <c r="E195" i="3"/>
  <c r="U195" i="3" s="1"/>
  <c r="E196" i="3"/>
  <c r="V196" i="3" s="1"/>
  <c r="E197" i="3"/>
  <c r="K197" i="3" s="1"/>
  <c r="E198" i="3"/>
  <c r="E199" i="3"/>
  <c r="I199" i="3" s="1"/>
  <c r="E200" i="3"/>
  <c r="E201" i="3"/>
  <c r="S201" i="3" s="1"/>
  <c r="E202" i="3"/>
  <c r="L202" i="3" s="1"/>
  <c r="E203" i="3"/>
  <c r="V203" i="3" s="1"/>
  <c r="E204" i="3"/>
  <c r="E205" i="3"/>
  <c r="E206" i="3"/>
  <c r="R206" i="3" s="1"/>
  <c r="E207" i="3"/>
  <c r="E208" i="3"/>
  <c r="E209" i="3"/>
  <c r="O209" i="3" s="1"/>
  <c r="E210" i="3"/>
  <c r="K210" i="3" s="1"/>
  <c r="E211" i="3"/>
  <c r="J211" i="3" s="1"/>
  <c r="E212" i="3"/>
  <c r="E213" i="3"/>
  <c r="E214" i="3"/>
  <c r="E215" i="3"/>
  <c r="G215" i="3" s="1"/>
  <c r="E216" i="3"/>
  <c r="P216" i="3" s="1"/>
  <c r="E217" i="3"/>
  <c r="J217" i="3" s="1"/>
  <c r="E218" i="3"/>
  <c r="J218" i="3" s="1"/>
  <c r="E219" i="3"/>
  <c r="P219" i="3" s="1"/>
  <c r="E220" i="3"/>
  <c r="E221" i="3"/>
  <c r="J221" i="3" s="1"/>
  <c r="E222" i="3"/>
  <c r="E223" i="3"/>
  <c r="E224" i="3"/>
  <c r="O224" i="3" s="1"/>
  <c r="E225" i="3"/>
  <c r="P225" i="3" s="1"/>
  <c r="E226" i="3"/>
  <c r="F226" i="3" s="1"/>
  <c r="E227" i="3"/>
  <c r="E228" i="3"/>
  <c r="E229" i="3"/>
  <c r="P229" i="3" s="1"/>
  <c r="E230" i="3"/>
  <c r="Q230" i="3" s="1"/>
  <c r="E231" i="3"/>
  <c r="E232" i="3"/>
  <c r="E233" i="3"/>
  <c r="F233" i="3" s="1"/>
  <c r="E234" i="3"/>
  <c r="F234" i="3" s="1"/>
  <c r="E235" i="3"/>
  <c r="E236" i="3"/>
  <c r="I236" i="3" s="1"/>
  <c r="E237" i="3"/>
  <c r="M237" i="3" s="1"/>
  <c r="E238" i="3"/>
  <c r="L238" i="3" s="1"/>
  <c r="E239" i="3"/>
  <c r="Q239" i="3" s="1"/>
  <c r="E240" i="3"/>
  <c r="J240" i="3" s="1"/>
  <c r="E241" i="3"/>
  <c r="P241" i="3" s="1"/>
  <c r="E242" i="3"/>
  <c r="J242" i="3" s="1"/>
  <c r="E243" i="3"/>
  <c r="D75" i="2"/>
  <c r="D76" i="2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Y138" i="3"/>
  <c r="Z138" i="3"/>
  <c r="AA138" i="3"/>
  <c r="AB138" i="3"/>
  <c r="AC138" i="3"/>
  <c r="AD138" i="3"/>
  <c r="AE138" i="3"/>
  <c r="AF138" i="3"/>
  <c r="AG138" i="3"/>
  <c r="AH138" i="3"/>
  <c r="AI138" i="3"/>
  <c r="AJ138" i="3"/>
  <c r="AK138" i="3"/>
  <c r="AL138" i="3"/>
  <c r="AM138" i="3"/>
  <c r="AN138" i="3"/>
  <c r="AO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Y217" i="3"/>
  <c r="Z217" i="3"/>
  <c r="AA217" i="3"/>
  <c r="AB217" i="3"/>
  <c r="AC217" i="3"/>
  <c r="AD217" i="3"/>
  <c r="AE217" i="3"/>
  <c r="AF217" i="3"/>
  <c r="AG217" i="3"/>
  <c r="AH217" i="3"/>
  <c r="AI217" i="3"/>
  <c r="AJ217" i="3"/>
  <c r="AK217" i="3"/>
  <c r="AL217" i="3"/>
  <c r="AM217" i="3"/>
  <c r="AN217" i="3"/>
  <c r="AO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Y233" i="3"/>
  <c r="Z233" i="3"/>
  <c r="AA233" i="3"/>
  <c r="AB233" i="3"/>
  <c r="AC233" i="3"/>
  <c r="AD233" i="3"/>
  <c r="AE233" i="3"/>
  <c r="AF233" i="3"/>
  <c r="AG233" i="3"/>
  <c r="AH233" i="3"/>
  <c r="AI233" i="3"/>
  <c r="AJ233" i="3"/>
  <c r="AK233" i="3"/>
  <c r="AL233" i="3"/>
  <c r="AM233" i="3"/>
  <c r="AN233" i="3"/>
  <c r="AO233" i="3"/>
  <c r="D234" i="3"/>
  <c r="D235" i="3"/>
  <c r="D236" i="3"/>
  <c r="D237" i="3"/>
  <c r="D238" i="3"/>
  <c r="D239" i="3"/>
  <c r="D240" i="3"/>
  <c r="D241" i="3"/>
  <c r="D242" i="3"/>
  <c r="D243" i="3"/>
  <c r="AG236" i="2"/>
  <c r="AV234" i="3"/>
  <c r="E244" i="1"/>
  <c r="AG234" i="3" s="1"/>
  <c r="E245" i="1"/>
  <c r="X245" i="1" s="1"/>
  <c r="H113" i="2"/>
  <c r="I113" i="2"/>
  <c r="J113" i="2"/>
  <c r="K113" i="2"/>
  <c r="L113" i="2"/>
  <c r="M113" i="2"/>
  <c r="N113" i="2"/>
  <c r="O113" i="2"/>
  <c r="P113" i="2"/>
  <c r="Q113" i="2"/>
  <c r="R113" i="2"/>
  <c r="S113" i="2"/>
  <c r="T113" i="2"/>
  <c r="U113" i="2"/>
  <c r="V113" i="2"/>
  <c r="W113" i="2"/>
  <c r="X113" i="2"/>
  <c r="G113" i="2"/>
  <c r="E120" i="1" s="1"/>
  <c r="AF113" i="2"/>
  <c r="AV111" i="3" s="1"/>
  <c r="AF97" i="2"/>
  <c r="AV95" i="3" s="1"/>
  <c r="H97" i="2"/>
  <c r="I97" i="2"/>
  <c r="J97" i="2"/>
  <c r="K97" i="2"/>
  <c r="L97" i="2"/>
  <c r="M97" i="2"/>
  <c r="N97" i="2"/>
  <c r="O97" i="2"/>
  <c r="P97" i="2"/>
  <c r="Q97" i="2"/>
  <c r="R97" i="2"/>
  <c r="S97" i="2"/>
  <c r="T97" i="2"/>
  <c r="U97" i="2"/>
  <c r="V97" i="2"/>
  <c r="W97" i="2"/>
  <c r="X97" i="2"/>
  <c r="G97" i="2"/>
  <c r="E104" i="1" s="1"/>
  <c r="AM95" i="3" s="1"/>
  <c r="AG113" i="2"/>
  <c r="AF76" i="2"/>
  <c r="AV74" i="3" s="1"/>
  <c r="H76" i="2"/>
  <c r="I76" i="2"/>
  <c r="J76" i="2"/>
  <c r="K76" i="2"/>
  <c r="L76" i="2"/>
  <c r="M76" i="2"/>
  <c r="N76" i="2"/>
  <c r="O76" i="2"/>
  <c r="P76" i="2"/>
  <c r="Q76" i="2"/>
  <c r="R76" i="2"/>
  <c r="S76" i="2"/>
  <c r="T76" i="2"/>
  <c r="U76" i="2"/>
  <c r="V76" i="2"/>
  <c r="W76" i="2"/>
  <c r="X76" i="2"/>
  <c r="G76" i="2"/>
  <c r="E83" i="1" s="1"/>
  <c r="AC74" i="3" s="1"/>
  <c r="AG76" i="2"/>
  <c r="E54" i="1"/>
  <c r="AL45" i="3" s="1"/>
  <c r="F47" i="2"/>
  <c r="D47" i="2" s="1"/>
  <c r="AC219" i="2"/>
  <c r="F74" i="2"/>
  <c r="D74" i="2" s="1"/>
  <c r="AG74" i="2"/>
  <c r="AG75" i="2"/>
  <c r="E81" i="1"/>
  <c r="AJ72" i="3" s="1"/>
  <c r="E82" i="1"/>
  <c r="E259" i="1"/>
  <c r="E260" i="1"/>
  <c r="E261" i="1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2" i="2"/>
  <c r="D223" i="2"/>
  <c r="D224" i="2"/>
  <c r="D225" i="2"/>
  <c r="D226" i="2"/>
  <c r="D227" i="2"/>
  <c r="D228" i="2"/>
  <c r="D229" i="2"/>
  <c r="D230" i="2"/>
  <c r="D251" i="2"/>
  <c r="D252" i="2"/>
  <c r="D253" i="2"/>
  <c r="AG253" i="2"/>
  <c r="AG252" i="2"/>
  <c r="AG251" i="2"/>
  <c r="AG203" i="2"/>
  <c r="AG204" i="2"/>
  <c r="AG205" i="2"/>
  <c r="AG206" i="2"/>
  <c r="AG207" i="2"/>
  <c r="AG208" i="2"/>
  <c r="AG209" i="2"/>
  <c r="AG210" i="2"/>
  <c r="AG211" i="2"/>
  <c r="AG212" i="2"/>
  <c r="AG213" i="2"/>
  <c r="AG214" i="2"/>
  <c r="AG215" i="2"/>
  <c r="AG216" i="2"/>
  <c r="AG217" i="2"/>
  <c r="AG218" i="2"/>
  <c r="E200" i="1"/>
  <c r="AD191" i="3" s="1"/>
  <c r="E201" i="1"/>
  <c r="AH192" i="3" s="1"/>
  <c r="E202" i="1"/>
  <c r="AF193" i="3" s="1"/>
  <c r="E203" i="1"/>
  <c r="E204" i="1"/>
  <c r="AG195" i="3" s="1"/>
  <c r="E205" i="1"/>
  <c r="AC196" i="3" s="1"/>
  <c r="E206" i="1"/>
  <c r="Y197" i="3" s="1"/>
  <c r="E207" i="1"/>
  <c r="AF198" i="3" s="1"/>
  <c r="E208" i="1"/>
  <c r="AL199" i="3" s="1"/>
  <c r="E209" i="1"/>
  <c r="AE200" i="3" s="1"/>
  <c r="E210" i="1"/>
  <c r="AL201" i="3" s="1"/>
  <c r="E211" i="1"/>
  <c r="E212" i="1"/>
  <c r="AN203" i="3" s="1"/>
  <c r="E213" i="1"/>
  <c r="AH204" i="3" s="1"/>
  <c r="E214" i="1"/>
  <c r="AJ205" i="3" s="1"/>
  <c r="E215" i="1"/>
  <c r="AO206" i="3" s="1"/>
  <c r="E216" i="1"/>
  <c r="E217" i="1"/>
  <c r="AC208" i="3" s="1"/>
  <c r="E218" i="1"/>
  <c r="AN209" i="3" s="1"/>
  <c r="E219" i="1"/>
  <c r="AG210" i="3" s="1"/>
  <c r="E220" i="1"/>
  <c r="AM211" i="3" s="1"/>
  <c r="E221" i="1"/>
  <c r="Z212" i="3" s="1"/>
  <c r="E222" i="1"/>
  <c r="AN213" i="3" s="1"/>
  <c r="E223" i="1"/>
  <c r="AD214" i="3" s="1"/>
  <c r="E224" i="1"/>
  <c r="X224" i="1" s="1"/>
  <c r="E225" i="1"/>
  <c r="AF216" i="3" s="1"/>
  <c r="AG199" i="2"/>
  <c r="AG198" i="2"/>
  <c r="AG197" i="2"/>
  <c r="AG196" i="2"/>
  <c r="R270" i="1"/>
  <c r="S270" i="1"/>
  <c r="T270" i="1"/>
  <c r="U270" i="1"/>
  <c r="V270" i="1"/>
  <c r="R2" i="3"/>
  <c r="S2" i="3"/>
  <c r="T2" i="3"/>
  <c r="U2" i="3"/>
  <c r="G2" i="3"/>
  <c r="H2" i="3"/>
  <c r="I2" i="3"/>
  <c r="J2" i="3"/>
  <c r="K2" i="3"/>
  <c r="L2" i="3"/>
  <c r="M2" i="3"/>
  <c r="N2" i="3"/>
  <c r="O2" i="3"/>
  <c r="P2" i="3"/>
  <c r="Q2" i="3"/>
  <c r="F2" i="3"/>
  <c r="H270" i="1"/>
  <c r="I270" i="1"/>
  <c r="J270" i="1"/>
  <c r="K270" i="1"/>
  <c r="L270" i="1"/>
  <c r="M270" i="1"/>
  <c r="N270" i="1"/>
  <c r="O270" i="1"/>
  <c r="P270" i="1"/>
  <c r="Q270" i="1"/>
  <c r="G270" i="1"/>
  <c r="AC140" i="2"/>
  <c r="AS138" i="3" s="1"/>
  <c r="AC235" i="2"/>
  <c r="AS233" i="3" s="1"/>
  <c r="AC257" i="2"/>
  <c r="E246" i="1"/>
  <c r="F238" i="2"/>
  <c r="D238" i="2" s="1"/>
  <c r="E247" i="1"/>
  <c r="Z237" i="3" s="1"/>
  <c r="F239" i="2"/>
  <c r="D239" i="2" s="1"/>
  <c r="E248" i="1"/>
  <c r="X248" i="1" s="1"/>
  <c r="F240" i="2"/>
  <c r="D240" i="2" s="1"/>
  <c r="E249" i="1"/>
  <c r="X249" i="1" s="1"/>
  <c r="D241" i="2"/>
  <c r="E250" i="1"/>
  <c r="AM240" i="3" s="1"/>
  <c r="D242" i="2"/>
  <c r="E251" i="1"/>
  <c r="Y241" i="3" s="1"/>
  <c r="D243" i="2"/>
  <c r="E252" i="1"/>
  <c r="AD242" i="3" s="1"/>
  <c r="D244" i="2"/>
  <c r="E253" i="1"/>
  <c r="AI243" i="3" s="1"/>
  <c r="D245" i="2"/>
  <c r="E256" i="1"/>
  <c r="D248" i="2"/>
  <c r="E257" i="1"/>
  <c r="D249" i="2"/>
  <c r="G142" i="2"/>
  <c r="E149" i="1" s="1"/>
  <c r="Z140" i="3" s="1"/>
  <c r="G141" i="2"/>
  <c r="E148" i="1" s="1"/>
  <c r="E188" i="1"/>
  <c r="AF179" i="3" s="1"/>
  <c r="E189" i="1"/>
  <c r="X189" i="1" s="1"/>
  <c r="E190" i="1"/>
  <c r="AH181" i="3" s="1"/>
  <c r="E191" i="1"/>
  <c r="AJ182" i="3" s="1"/>
  <c r="E192" i="1"/>
  <c r="E193" i="1"/>
  <c r="Y184" i="3" s="1"/>
  <c r="E194" i="1"/>
  <c r="E195" i="1"/>
  <c r="E196" i="1"/>
  <c r="AN187" i="3" s="1"/>
  <c r="E197" i="1"/>
  <c r="X197" i="1" s="1"/>
  <c r="E198" i="1"/>
  <c r="AM189" i="3" s="1"/>
  <c r="E199" i="1"/>
  <c r="X199" i="1" s="1"/>
  <c r="AG181" i="2"/>
  <c r="AG182" i="2"/>
  <c r="AG183" i="2"/>
  <c r="AG184" i="2"/>
  <c r="AG185" i="2"/>
  <c r="AG186" i="2"/>
  <c r="AG187" i="2"/>
  <c r="AG188" i="2"/>
  <c r="AG189" i="2"/>
  <c r="AG190" i="2"/>
  <c r="AG191" i="2"/>
  <c r="AG192" i="2"/>
  <c r="AG193" i="2"/>
  <c r="AG194" i="2"/>
  <c r="AG195" i="2"/>
  <c r="AG200" i="2"/>
  <c r="AG201" i="2"/>
  <c r="AG202" i="2"/>
  <c r="AG219" i="2"/>
  <c r="AG220" i="2"/>
  <c r="AG221" i="2"/>
  <c r="AG222" i="2"/>
  <c r="AG223" i="2"/>
  <c r="AG224" i="2"/>
  <c r="AG225" i="2"/>
  <c r="AG226" i="2"/>
  <c r="AG227" i="2"/>
  <c r="AG228" i="2"/>
  <c r="AG229" i="2"/>
  <c r="AG230" i="2"/>
  <c r="AG231" i="2"/>
  <c r="AG232" i="2"/>
  <c r="AG233" i="2"/>
  <c r="AG234" i="2"/>
  <c r="AG235" i="2"/>
  <c r="AG237" i="2"/>
  <c r="AG238" i="2"/>
  <c r="AG239" i="2"/>
  <c r="AG240" i="2"/>
  <c r="AG241" i="2"/>
  <c r="AG242" i="2"/>
  <c r="AG243" i="2"/>
  <c r="AG244" i="2"/>
  <c r="AG245" i="2"/>
  <c r="AG248" i="2"/>
  <c r="AG249" i="2"/>
  <c r="AG250" i="2"/>
  <c r="AG254" i="2"/>
  <c r="AG255" i="2"/>
  <c r="AG256" i="2"/>
  <c r="AG257" i="2"/>
  <c r="AG142" i="2"/>
  <c r="AG143" i="2"/>
  <c r="AG144" i="2"/>
  <c r="AG145" i="2"/>
  <c r="AG151" i="2"/>
  <c r="AG152" i="2"/>
  <c r="AG153" i="2"/>
  <c r="AG154" i="2"/>
  <c r="AG155" i="2"/>
  <c r="AG156" i="2"/>
  <c r="AF142" i="2"/>
  <c r="AV140" i="3" s="1"/>
  <c r="E150" i="1"/>
  <c r="AM141" i="3" s="1"/>
  <c r="E151" i="1"/>
  <c r="AO142" i="3" s="1"/>
  <c r="E152" i="1"/>
  <c r="E153" i="1"/>
  <c r="AJ144" i="3" s="1"/>
  <c r="E154" i="1"/>
  <c r="Z145" i="3" s="1"/>
  <c r="E155" i="1"/>
  <c r="AB146" i="3" s="1"/>
  <c r="E156" i="1"/>
  <c r="AK147" i="3" s="1"/>
  <c r="E157" i="1"/>
  <c r="AM148" i="3" s="1"/>
  <c r="E158" i="1"/>
  <c r="AD149" i="3" s="1"/>
  <c r="E159" i="1"/>
  <c r="AB150" i="3" s="1"/>
  <c r="E160" i="1"/>
  <c r="AK151" i="3" s="1"/>
  <c r="E161" i="1"/>
  <c r="X161" i="1" s="1"/>
  <c r="E162" i="1"/>
  <c r="E163" i="1"/>
  <c r="AG154" i="3" s="1"/>
  <c r="AG157" i="2"/>
  <c r="AG158" i="2"/>
  <c r="AG159" i="2"/>
  <c r="E146" i="1"/>
  <c r="E55" i="1"/>
  <c r="AC46" i="3" s="1"/>
  <c r="E56" i="1"/>
  <c r="X56" i="1" s="1"/>
  <c r="E57" i="1"/>
  <c r="X57" i="1" s="1"/>
  <c r="E58" i="1"/>
  <c r="AB49" i="3" s="1"/>
  <c r="E59" i="1"/>
  <c r="Z50" i="3" s="1"/>
  <c r="E60" i="1"/>
  <c r="E61" i="1"/>
  <c r="AG52" i="3" s="1"/>
  <c r="E62" i="1"/>
  <c r="AE53" i="3" s="1"/>
  <c r="E63" i="1"/>
  <c r="AK54" i="3" s="1"/>
  <c r="E64" i="1"/>
  <c r="X64" i="1" s="1"/>
  <c r="E65" i="1"/>
  <c r="E66" i="1"/>
  <c r="AN57" i="3" s="1"/>
  <c r="E67" i="1"/>
  <c r="E68" i="1"/>
  <c r="X68" i="1" s="1"/>
  <c r="E69" i="1"/>
  <c r="AI60" i="3" s="1"/>
  <c r="E70" i="1"/>
  <c r="AK61" i="3" s="1"/>
  <c r="E71" i="1"/>
  <c r="AO62" i="3" s="1"/>
  <c r="E72" i="1"/>
  <c r="Y63" i="3" s="1"/>
  <c r="E84" i="1"/>
  <c r="X84" i="1" s="1"/>
  <c r="E85" i="1"/>
  <c r="AD76" i="3" s="1"/>
  <c r="E86" i="1"/>
  <c r="AF77" i="3" s="1"/>
  <c r="E87" i="1"/>
  <c r="AB78" i="3" s="1"/>
  <c r="E88" i="1"/>
  <c r="AB79" i="3" s="1"/>
  <c r="E89" i="1"/>
  <c r="AI80" i="3" s="1"/>
  <c r="E90" i="1"/>
  <c r="X90" i="1" s="1"/>
  <c r="C90" i="1" s="1"/>
  <c r="E91" i="1"/>
  <c r="AC82" i="3" s="1"/>
  <c r="E92" i="1"/>
  <c r="AC83" i="3" s="1"/>
  <c r="E93" i="1"/>
  <c r="Z84" i="3" s="1"/>
  <c r="E94" i="1"/>
  <c r="AE85" i="3" s="1"/>
  <c r="E95" i="1"/>
  <c r="E96" i="1"/>
  <c r="X96" i="1" s="1"/>
  <c r="E97" i="1"/>
  <c r="E98" i="1"/>
  <c r="X98" i="1" s="1"/>
  <c r="E99" i="1"/>
  <c r="AJ90" i="3" s="1"/>
  <c r="E100" i="1"/>
  <c r="AC91" i="3" s="1"/>
  <c r="E101" i="1"/>
  <c r="Z92" i="3" s="1"/>
  <c r="E102" i="1"/>
  <c r="AJ93" i="3" s="1"/>
  <c r="E103" i="1"/>
  <c r="AI94" i="3" s="1"/>
  <c r="E105" i="1"/>
  <c r="X105" i="1" s="1"/>
  <c r="E106" i="1"/>
  <c r="AJ97" i="3" s="1"/>
  <c r="E107" i="1"/>
  <c r="AA98" i="3" s="1"/>
  <c r="E108" i="1"/>
  <c r="AH99" i="3" s="1"/>
  <c r="E109" i="1"/>
  <c r="AG100" i="3" s="1"/>
  <c r="E110" i="1"/>
  <c r="AF101" i="3" s="1"/>
  <c r="E111" i="1"/>
  <c r="AK102" i="3" s="1"/>
  <c r="E112" i="1"/>
  <c r="AL103" i="3" s="1"/>
  <c r="E113" i="1"/>
  <c r="AE104" i="3" s="1"/>
  <c r="E114" i="1"/>
  <c r="AD105" i="3" s="1"/>
  <c r="E115" i="1"/>
  <c r="X115" i="1" s="1"/>
  <c r="E116" i="1"/>
  <c r="AN107" i="3" s="1"/>
  <c r="E117" i="1"/>
  <c r="AC108" i="3" s="1"/>
  <c r="E118" i="1"/>
  <c r="AK109" i="3" s="1"/>
  <c r="E119" i="1"/>
  <c r="AN110" i="3" s="1"/>
  <c r="E121" i="1"/>
  <c r="X121" i="1" s="1"/>
  <c r="E122" i="1"/>
  <c r="AB113" i="3" s="1"/>
  <c r="E123" i="1"/>
  <c r="AE114" i="3" s="1"/>
  <c r="E124" i="1"/>
  <c r="AK115" i="3" s="1"/>
  <c r="E125" i="1"/>
  <c r="AG116" i="3" s="1"/>
  <c r="E126" i="1"/>
  <c r="Y117" i="3" s="1"/>
  <c r="E127" i="1"/>
  <c r="Z118" i="3" s="1"/>
  <c r="E128" i="1"/>
  <c r="X128" i="1" s="1"/>
  <c r="E129" i="1"/>
  <c r="AK120" i="3" s="1"/>
  <c r="E130" i="1"/>
  <c r="X130" i="1" s="1"/>
  <c r="E131" i="1"/>
  <c r="AB122" i="3" s="1"/>
  <c r="E132" i="1"/>
  <c r="AC123" i="3" s="1"/>
  <c r="E133" i="1"/>
  <c r="AL124" i="3" s="1"/>
  <c r="E134" i="1"/>
  <c r="Y125" i="3" s="1"/>
  <c r="E135" i="1"/>
  <c r="AH126" i="3" s="1"/>
  <c r="E136" i="1"/>
  <c r="AM127" i="3" s="1"/>
  <c r="E137" i="1"/>
  <c r="AL128" i="3" s="1"/>
  <c r="E138" i="1"/>
  <c r="AE129" i="3" s="1"/>
  <c r="E139" i="1"/>
  <c r="AE130" i="3" s="1"/>
  <c r="E140" i="1"/>
  <c r="AK131" i="3" s="1"/>
  <c r="E141" i="1"/>
  <c r="AG132" i="3" s="1"/>
  <c r="E142" i="1"/>
  <c r="AJ133" i="3" s="1"/>
  <c r="E143" i="1"/>
  <c r="X143" i="1" s="1"/>
  <c r="E144" i="1"/>
  <c r="X144" i="1" s="1"/>
  <c r="E145" i="1"/>
  <c r="AF141" i="2"/>
  <c r="AV139" i="3" s="1"/>
  <c r="E164" i="1"/>
  <c r="AA155" i="3" s="1"/>
  <c r="E165" i="1"/>
  <c r="AK156" i="3" s="1"/>
  <c r="E166" i="1"/>
  <c r="AM157" i="3" s="1"/>
  <c r="E167" i="1"/>
  <c r="AO158" i="3" s="1"/>
  <c r="E168" i="1"/>
  <c r="E169" i="1"/>
  <c r="E170" i="1"/>
  <c r="AC161" i="3" s="1"/>
  <c r="E171" i="1"/>
  <c r="E172" i="1"/>
  <c r="E173" i="1"/>
  <c r="E174" i="1"/>
  <c r="X174" i="1" s="1"/>
  <c r="E175" i="1"/>
  <c r="AJ166" i="3" s="1"/>
  <c r="E176" i="1"/>
  <c r="AF167" i="3" s="1"/>
  <c r="E177" i="1"/>
  <c r="AM168" i="3" s="1"/>
  <c r="E178" i="1"/>
  <c r="AE169" i="3" s="1"/>
  <c r="E179" i="1"/>
  <c r="E180" i="1"/>
  <c r="X180" i="1" s="1"/>
  <c r="E181" i="1"/>
  <c r="AI172" i="3" s="1"/>
  <c r="E182" i="1"/>
  <c r="E183" i="1"/>
  <c r="E184" i="1"/>
  <c r="AJ175" i="3" s="1"/>
  <c r="E185" i="1"/>
  <c r="E186" i="1"/>
  <c r="AG177" i="3" s="1"/>
  <c r="E187" i="1"/>
  <c r="AH178" i="3" s="1"/>
  <c r="E227" i="1"/>
  <c r="AE218" i="3" s="1"/>
  <c r="E228" i="1"/>
  <c r="AE219" i="3" s="1"/>
  <c r="E229" i="1"/>
  <c r="AB220" i="3" s="1"/>
  <c r="E230" i="1"/>
  <c r="AK221" i="3" s="1"/>
  <c r="E231" i="1"/>
  <c r="X231" i="1" s="1"/>
  <c r="E232" i="1"/>
  <c r="E233" i="1"/>
  <c r="AA224" i="3" s="1"/>
  <c r="E234" i="1"/>
  <c r="AK225" i="3" s="1"/>
  <c r="E235" i="1"/>
  <c r="AM226" i="3" s="1"/>
  <c r="E236" i="1"/>
  <c r="AC227" i="3" s="1"/>
  <c r="E237" i="1"/>
  <c r="AJ228" i="3" s="1"/>
  <c r="E238" i="1"/>
  <c r="AG229" i="3" s="1"/>
  <c r="E239" i="1"/>
  <c r="AN230" i="3" s="1"/>
  <c r="E240" i="1"/>
  <c r="AC231" i="3" s="1"/>
  <c r="E241" i="1"/>
  <c r="AF232" i="3" s="1"/>
  <c r="E258" i="1"/>
  <c r="E262" i="1"/>
  <c r="E263" i="1"/>
  <c r="E264" i="1"/>
  <c r="F129" i="2"/>
  <c r="D129" i="2" s="1"/>
  <c r="AG62" i="2"/>
  <c r="AG63" i="2"/>
  <c r="AG64" i="2"/>
  <c r="AG65" i="2"/>
  <c r="AG67" i="2"/>
  <c r="AG68" i="2"/>
  <c r="AG77" i="2"/>
  <c r="AG78" i="2"/>
  <c r="AG79" i="2"/>
  <c r="AG80" i="2"/>
  <c r="AG81" i="2"/>
  <c r="AG82" i="2"/>
  <c r="AG83" i="2"/>
  <c r="AG84" i="2"/>
  <c r="AG85" i="2"/>
  <c r="AG86" i="2"/>
  <c r="AG87" i="2"/>
  <c r="AG88" i="2"/>
  <c r="AG89" i="2"/>
  <c r="AG90" i="2"/>
  <c r="AG91" i="2"/>
  <c r="AG92" i="2"/>
  <c r="AG93" i="2"/>
  <c r="AG94" i="2"/>
  <c r="AG95" i="2"/>
  <c r="AG96" i="2"/>
  <c r="AG98" i="2"/>
  <c r="AG99" i="2"/>
  <c r="AG100" i="2"/>
  <c r="AG101" i="2"/>
  <c r="AG102" i="2"/>
  <c r="AG103" i="2"/>
  <c r="AG104" i="2"/>
  <c r="AG105" i="2"/>
  <c r="AG97" i="2"/>
  <c r="AG106" i="2"/>
  <c r="AG107" i="2"/>
  <c r="AG108" i="2"/>
  <c r="AG109" i="2"/>
  <c r="AG110" i="2"/>
  <c r="AG111" i="2"/>
  <c r="AG112" i="2"/>
  <c r="AG114" i="2"/>
  <c r="AG115" i="2"/>
  <c r="AG116" i="2"/>
  <c r="AG117" i="2"/>
  <c r="AG118" i="2"/>
  <c r="AG119" i="2"/>
  <c r="AG120" i="2"/>
  <c r="AG121" i="2"/>
  <c r="AG122" i="2"/>
  <c r="AG123" i="2"/>
  <c r="AG124" i="2"/>
  <c r="AG125" i="2"/>
  <c r="AG126" i="2"/>
  <c r="AG127" i="2"/>
  <c r="AG128" i="2"/>
  <c r="AG129" i="2"/>
  <c r="AG130" i="2"/>
  <c r="AG131" i="2"/>
  <c r="AG132" i="2"/>
  <c r="AG133" i="2"/>
  <c r="AG134" i="2"/>
  <c r="AG135" i="2"/>
  <c r="AG136" i="2"/>
  <c r="AG137" i="2"/>
  <c r="AG138" i="2"/>
  <c r="AG139" i="2"/>
  <c r="AG140" i="2"/>
  <c r="AG141" i="2"/>
  <c r="AG146" i="2"/>
  <c r="AG147" i="2"/>
  <c r="AG148" i="2"/>
  <c r="AG149" i="2"/>
  <c r="AG150" i="2"/>
  <c r="AG160" i="2"/>
  <c r="AG161" i="2"/>
  <c r="AG162" i="2"/>
  <c r="AG163" i="2"/>
  <c r="AG164" i="2"/>
  <c r="AG165" i="2"/>
  <c r="AG166" i="2"/>
  <c r="AG167" i="2"/>
  <c r="AG168" i="2"/>
  <c r="AG169" i="2"/>
  <c r="AG170" i="2"/>
  <c r="AG171" i="2"/>
  <c r="AG172" i="2"/>
  <c r="AG173" i="2"/>
  <c r="AG174" i="2"/>
  <c r="AG175" i="2"/>
  <c r="AG176" i="2"/>
  <c r="AG177" i="2"/>
  <c r="AG178" i="2"/>
  <c r="AG179" i="2"/>
  <c r="AG180" i="2"/>
  <c r="F128" i="2"/>
  <c r="D128" i="2"/>
  <c r="F130" i="2"/>
  <c r="D130" i="2" s="1"/>
  <c r="F124" i="2"/>
  <c r="D124" i="2" s="1"/>
  <c r="F125" i="2"/>
  <c r="D125" i="2" s="1"/>
  <c r="F126" i="2"/>
  <c r="D126" i="2" s="1"/>
  <c r="F127" i="2"/>
  <c r="D127" i="2"/>
  <c r="F131" i="2"/>
  <c r="D131" i="2" s="1"/>
  <c r="F132" i="2"/>
  <c r="D132" i="2" s="1"/>
  <c r="F133" i="2"/>
  <c r="D133" i="2" s="1"/>
  <c r="F134" i="2"/>
  <c r="D134" i="2" s="1"/>
  <c r="F135" i="2"/>
  <c r="D135" i="2" s="1"/>
  <c r="F136" i="2"/>
  <c r="D136" i="2" s="1"/>
  <c r="F137" i="2"/>
  <c r="D137" i="2"/>
  <c r="F138" i="2"/>
  <c r="D138" i="2" s="1"/>
  <c r="F139" i="2"/>
  <c r="D139" i="2" s="1"/>
  <c r="F140" i="2"/>
  <c r="D140" i="2" s="1"/>
  <c r="F220" i="2"/>
  <c r="D220" i="2"/>
  <c r="F221" i="2"/>
  <c r="D221" i="2"/>
  <c r="F231" i="2"/>
  <c r="D231" i="2" s="1"/>
  <c r="F232" i="2"/>
  <c r="D232" i="2" s="1"/>
  <c r="F233" i="2"/>
  <c r="D233" i="2" s="1"/>
  <c r="F234" i="2"/>
  <c r="D234" i="2"/>
  <c r="F235" i="2"/>
  <c r="D235" i="2" s="1"/>
  <c r="F237" i="2"/>
  <c r="D237" i="2" s="1"/>
  <c r="D63" i="2"/>
  <c r="D64" i="2"/>
  <c r="D65" i="2"/>
  <c r="D105" i="2"/>
  <c r="D250" i="2"/>
  <c r="D254" i="2"/>
  <c r="D255" i="2"/>
  <c r="D256" i="2"/>
  <c r="F48" i="2"/>
  <c r="D48" i="2" s="1"/>
  <c r="F49" i="2"/>
  <c r="D49" i="2" s="1"/>
  <c r="F50" i="2"/>
  <c r="D50" i="2" s="1"/>
  <c r="F51" i="2"/>
  <c r="D51" i="2" s="1"/>
  <c r="F52" i="2"/>
  <c r="D52" i="2" s="1"/>
  <c r="F53" i="2"/>
  <c r="D53" i="2" s="1"/>
  <c r="F54" i="2"/>
  <c r="D54" i="2" s="1"/>
  <c r="F55" i="2"/>
  <c r="D55" i="2" s="1"/>
  <c r="F56" i="2"/>
  <c r="D56" i="2" s="1"/>
  <c r="F57" i="2"/>
  <c r="D57" i="2" s="1"/>
  <c r="F58" i="2"/>
  <c r="D58" i="2" s="1"/>
  <c r="F59" i="2"/>
  <c r="D59" i="2" s="1"/>
  <c r="F60" i="2"/>
  <c r="D60" i="2" s="1"/>
  <c r="F61" i="2"/>
  <c r="D61" i="2"/>
  <c r="F62" i="2"/>
  <c r="D62" i="2" s="1"/>
  <c r="F67" i="2"/>
  <c r="F68" i="2"/>
  <c r="D68" i="2" s="1"/>
  <c r="F77" i="2"/>
  <c r="D77" i="2" s="1"/>
  <c r="F78" i="2"/>
  <c r="D78" i="2" s="1"/>
  <c r="F79" i="2"/>
  <c r="D79" i="2" s="1"/>
  <c r="F80" i="2"/>
  <c r="D80" i="2" s="1"/>
  <c r="F81" i="2"/>
  <c r="D81" i="2" s="1"/>
  <c r="F82" i="2"/>
  <c r="D82" i="2" s="1"/>
  <c r="F83" i="2"/>
  <c r="D83" i="2" s="1"/>
  <c r="F84" i="2"/>
  <c r="D84" i="2" s="1"/>
  <c r="F85" i="2"/>
  <c r="D85" i="2" s="1"/>
  <c r="F86" i="2"/>
  <c r="D86" i="2" s="1"/>
  <c r="F87" i="2"/>
  <c r="D87" i="2" s="1"/>
  <c r="F88" i="2"/>
  <c r="D88" i="2" s="1"/>
  <c r="F89" i="2"/>
  <c r="D89" i="2" s="1"/>
  <c r="F90" i="2"/>
  <c r="D90" i="2" s="1"/>
  <c r="F91" i="2"/>
  <c r="D91" i="2" s="1"/>
  <c r="F92" i="2"/>
  <c r="D92" i="2" s="1"/>
  <c r="F93" i="2"/>
  <c r="D93" i="2" s="1"/>
  <c r="F94" i="2"/>
  <c r="D94" i="2" s="1"/>
  <c r="F95" i="2"/>
  <c r="D95" i="2" s="1"/>
  <c r="F96" i="2"/>
  <c r="D96" i="2" s="1"/>
  <c r="F98" i="2"/>
  <c r="D98" i="2" s="1"/>
  <c r="F99" i="2"/>
  <c r="D99" i="2" s="1"/>
  <c r="F100" i="2"/>
  <c r="D100" i="2" s="1"/>
  <c r="F101" i="2"/>
  <c r="D101" i="2" s="1"/>
  <c r="F102" i="2"/>
  <c r="D102" i="2" s="1"/>
  <c r="F103" i="2"/>
  <c r="D103" i="2" s="1"/>
  <c r="F104" i="2"/>
  <c r="D104" i="2" s="1"/>
  <c r="F106" i="2"/>
  <c r="D106" i="2" s="1"/>
  <c r="F107" i="2"/>
  <c r="D107" i="2" s="1"/>
  <c r="F108" i="2"/>
  <c r="D108" i="2" s="1"/>
  <c r="F109" i="2"/>
  <c r="D109" i="2" s="1"/>
  <c r="F110" i="2"/>
  <c r="D110" i="2" s="1"/>
  <c r="F111" i="2"/>
  <c r="D111" i="2" s="1"/>
  <c r="F112" i="2"/>
  <c r="D112" i="2" s="1"/>
  <c r="F114" i="2"/>
  <c r="D114" i="2" s="1"/>
  <c r="F115" i="2"/>
  <c r="D115" i="2" s="1"/>
  <c r="F116" i="2"/>
  <c r="D116" i="2" s="1"/>
  <c r="F117" i="2"/>
  <c r="D117" i="2"/>
  <c r="F118" i="2"/>
  <c r="D118" i="2" s="1"/>
  <c r="F119" i="2"/>
  <c r="D119" i="2" s="1"/>
  <c r="F120" i="2"/>
  <c r="D120" i="2" s="1"/>
  <c r="F121" i="2"/>
  <c r="D121" i="2" s="1"/>
  <c r="F122" i="2"/>
  <c r="D122" i="2" s="1"/>
  <c r="F123" i="2"/>
  <c r="D123" i="2" s="1"/>
  <c r="D44" i="3"/>
  <c r="AG48" i="2"/>
  <c r="AG49" i="2"/>
  <c r="AG50" i="2"/>
  <c r="AG51" i="2"/>
  <c r="AG52" i="2"/>
  <c r="AG53" i="2"/>
  <c r="AG54" i="2"/>
  <c r="AG55" i="2"/>
  <c r="AG56" i="2"/>
  <c r="AG57" i="2"/>
  <c r="AG58" i="2"/>
  <c r="AG59" i="2"/>
  <c r="AG60" i="2"/>
  <c r="AG61" i="2"/>
  <c r="Y9" i="1"/>
  <c r="AG47" i="2"/>
  <c r="AQ256" i="3"/>
  <c r="K3" i="1"/>
  <c r="R193" i="3"/>
  <c r="S208" i="3"/>
  <c r="M178" i="3"/>
  <c r="M162" i="3"/>
  <c r="G162" i="3"/>
  <c r="T114" i="3"/>
  <c r="M114" i="3"/>
  <c r="G114" i="3"/>
  <c r="G106" i="3"/>
  <c r="I98" i="3"/>
  <c r="J98" i="3"/>
  <c r="R98" i="3"/>
  <c r="M52" i="3"/>
  <c r="G241" i="3"/>
  <c r="T233" i="3"/>
  <c r="L217" i="3"/>
  <c r="M217" i="3"/>
  <c r="V217" i="3"/>
  <c r="U209" i="3"/>
  <c r="F209" i="3"/>
  <c r="V185" i="3"/>
  <c r="G185" i="3"/>
  <c r="V240" i="3"/>
  <c r="R224" i="3"/>
  <c r="Q209" i="3"/>
  <c r="R208" i="3"/>
  <c r="U151" i="3"/>
  <c r="M143" i="3"/>
  <c r="I57" i="3"/>
  <c r="S240" i="3"/>
  <c r="U240" i="3"/>
  <c r="G240" i="3"/>
  <c r="F224" i="3"/>
  <c r="N224" i="3"/>
  <c r="G224" i="3"/>
  <c r="G208" i="3"/>
  <c r="O208" i="3"/>
  <c r="M192" i="3"/>
  <c r="H112" i="3"/>
  <c r="I200" i="3"/>
  <c r="N230" i="3"/>
  <c r="P78" i="3"/>
  <c r="M241" i="3"/>
  <c r="S216" i="3"/>
  <c r="T230" i="3"/>
  <c r="J192" i="3"/>
  <c r="T216" i="3"/>
  <c r="M216" i="3"/>
  <c r="O216" i="3"/>
  <c r="F200" i="3"/>
  <c r="N184" i="3"/>
  <c r="O184" i="3"/>
  <c r="T240" i="3"/>
  <c r="I240" i="3"/>
  <c r="I224" i="3"/>
  <c r="I208" i="3"/>
  <c r="H91" i="3"/>
  <c r="P91" i="3"/>
  <c r="P200" i="3"/>
  <c r="K201" i="3"/>
  <c r="J201" i="3"/>
  <c r="O201" i="3"/>
  <c r="G201" i="3"/>
  <c r="N135" i="3"/>
  <c r="S130" i="3"/>
  <c r="K130" i="3"/>
  <c r="R135" i="3"/>
  <c r="V130" i="3"/>
  <c r="I130" i="3"/>
  <c r="M130" i="3"/>
  <c r="H138" i="3"/>
  <c r="K232" i="3"/>
  <c r="Q232" i="3"/>
  <c r="AC54" i="2"/>
  <c r="AC62" i="2"/>
  <c r="AC47" i="2"/>
  <c r="AC55" i="2"/>
  <c r="AC63" i="2"/>
  <c r="AC56" i="2"/>
  <c r="AS54" i="3" s="1"/>
  <c r="AC49" i="2"/>
  <c r="AC57" i="2"/>
  <c r="AS55" i="3" s="1"/>
  <c r="AC65" i="2"/>
  <c r="AC48" i="2"/>
  <c r="AC50" i="2"/>
  <c r="AS48" i="3" s="1"/>
  <c r="AC58" i="2"/>
  <c r="AC67" i="2"/>
  <c r="AS65" i="3" s="1"/>
  <c r="AC64" i="2"/>
  <c r="AS62" i="3" s="1"/>
  <c r="AC51" i="2"/>
  <c r="AS49" i="3" s="1"/>
  <c r="AC59" i="2"/>
  <c r="AC68" i="2"/>
  <c r="AS66" i="3" s="1"/>
  <c r="AC52" i="2"/>
  <c r="AC60" i="2"/>
  <c r="AC74" i="2"/>
  <c r="AC53" i="2"/>
  <c r="AC61" i="2"/>
  <c r="AC75" i="2"/>
  <c r="AB76" i="2"/>
  <c r="AC76" i="2" s="1"/>
  <c r="AC81" i="2"/>
  <c r="AC89" i="2"/>
  <c r="AC82" i="2"/>
  <c r="AC90" i="2"/>
  <c r="AS88" i="3" s="1"/>
  <c r="AC84" i="2"/>
  <c r="AC92" i="2"/>
  <c r="AS90" i="3" s="1"/>
  <c r="AC83" i="2"/>
  <c r="AS81" i="3" s="1"/>
  <c r="AC77" i="2"/>
  <c r="AC85" i="2"/>
  <c r="AS83" i="3" s="1"/>
  <c r="AC93" i="2"/>
  <c r="AC78" i="2"/>
  <c r="AC86" i="2"/>
  <c r="AC94" i="2"/>
  <c r="AC91" i="2"/>
  <c r="AC79" i="2"/>
  <c r="AC87" i="2"/>
  <c r="AC95" i="2"/>
  <c r="AC80" i="2"/>
  <c r="AC88" i="2"/>
  <c r="AS86" i="3" s="1"/>
  <c r="AC96" i="2"/>
  <c r="AB97" i="2"/>
  <c r="AC97" i="2"/>
  <c r="AC106" i="2"/>
  <c r="AC99" i="2"/>
  <c r="AC100" i="2"/>
  <c r="AS98" i="3" s="1"/>
  <c r="AC108" i="2"/>
  <c r="AC105" i="2"/>
  <c r="AC98" i="2"/>
  <c r="AC107" i="2"/>
  <c r="AC101" i="2"/>
  <c r="AS99" i="3" s="1"/>
  <c r="AC109" i="2"/>
  <c r="AS107" i="3" s="1"/>
  <c r="AC110" i="2"/>
  <c r="AC102" i="2"/>
  <c r="AS100" i="3" s="1"/>
  <c r="AC103" i="2"/>
  <c r="AC111" i="2"/>
  <c r="AC104" i="2"/>
  <c r="AS102" i="3" s="1"/>
  <c r="AC112" i="2"/>
  <c r="AB113" i="2"/>
  <c r="AC113" i="2" s="1"/>
  <c r="F120" i="1" s="1"/>
  <c r="Y120" i="1" s="1"/>
  <c r="AC116" i="2"/>
  <c r="AC124" i="2"/>
  <c r="AS122" i="3" s="1"/>
  <c r="AC132" i="2"/>
  <c r="AS130" i="3" s="1"/>
  <c r="AC117" i="2"/>
  <c r="AC125" i="2"/>
  <c r="AC133" i="2"/>
  <c r="AC126" i="2"/>
  <c r="AS124" i="3" s="1"/>
  <c r="AC135" i="2"/>
  <c r="AC120" i="2"/>
  <c r="AS118" i="3" s="1"/>
  <c r="AC128" i="2"/>
  <c r="AC136" i="2"/>
  <c r="AC121" i="2"/>
  <c r="AC129" i="2"/>
  <c r="AS127" i="3" s="1"/>
  <c r="AC137" i="2"/>
  <c r="AC134" i="2"/>
  <c r="AC127" i="2"/>
  <c r="AC114" i="2"/>
  <c r="AS112" i="3" s="1"/>
  <c r="AC122" i="2"/>
  <c r="AS120" i="3" s="1"/>
  <c r="AC130" i="2"/>
  <c r="AC138" i="2"/>
  <c r="AS136" i="3" s="1"/>
  <c r="AC118" i="2"/>
  <c r="AC119" i="2"/>
  <c r="AC115" i="2"/>
  <c r="AC123" i="2"/>
  <c r="AC131" i="2"/>
  <c r="AC139" i="2"/>
  <c r="AC147" i="2"/>
  <c r="AC155" i="2"/>
  <c r="AC163" i="2"/>
  <c r="AC171" i="2"/>
  <c r="AC179" i="2"/>
  <c r="AC187" i="2"/>
  <c r="AC195" i="2"/>
  <c r="AS193" i="3" s="1"/>
  <c r="AC203" i="2"/>
  <c r="AC211" i="2"/>
  <c r="AC148" i="2"/>
  <c r="AC156" i="2"/>
  <c r="AC164" i="2"/>
  <c r="AC172" i="2"/>
  <c r="AS170" i="3" s="1"/>
  <c r="AC180" i="2"/>
  <c r="AC188" i="2"/>
  <c r="AC196" i="2"/>
  <c r="AS194" i="3" s="1"/>
  <c r="AC204" i="2"/>
  <c r="AS202" i="3" s="1"/>
  <c r="AC212" i="2"/>
  <c r="AC149" i="2"/>
  <c r="AS147" i="3" s="1"/>
  <c r="AC157" i="2"/>
  <c r="AS155" i="3" s="1"/>
  <c r="F164" i="1"/>
  <c r="Y164" i="1" s="1"/>
  <c r="AC165" i="2"/>
  <c r="F172" i="1" s="1"/>
  <c r="Y172" i="1" s="1"/>
  <c r="AC173" i="2"/>
  <c r="AC181" i="2"/>
  <c r="AC189" i="2"/>
  <c r="AC197" i="2"/>
  <c r="AC205" i="2"/>
  <c r="AS203" i="3" s="1"/>
  <c r="AC213" i="2"/>
  <c r="AS211" i="3" s="1"/>
  <c r="AC150" i="2"/>
  <c r="AS148" i="3" s="1"/>
  <c r="AC158" i="2"/>
  <c r="AS156" i="3" s="1"/>
  <c r="AC166" i="2"/>
  <c r="AC174" i="2"/>
  <c r="AC182" i="2"/>
  <c r="AS180" i="3" s="1"/>
  <c r="AC190" i="2"/>
  <c r="AS188" i="3" s="1"/>
  <c r="AC198" i="2"/>
  <c r="AC206" i="2"/>
  <c r="AS204" i="3" s="1"/>
  <c r="AC214" i="2"/>
  <c r="AS212" i="3"/>
  <c r="AC143" i="2"/>
  <c r="AS141" i="3" s="1"/>
  <c r="AC151" i="2"/>
  <c r="AC175" i="2"/>
  <c r="AS173" i="3" s="1"/>
  <c r="AC191" i="2"/>
  <c r="AC199" i="2"/>
  <c r="AC207" i="2"/>
  <c r="AC215" i="2"/>
  <c r="AS213" i="3" s="1"/>
  <c r="AC167" i="2"/>
  <c r="AC144" i="2"/>
  <c r="AC152" i="2"/>
  <c r="AC160" i="2"/>
  <c r="AS158" i="3" s="1"/>
  <c r="AC168" i="2"/>
  <c r="AC176" i="2"/>
  <c r="AC184" i="2"/>
  <c r="AC192" i="2"/>
  <c r="F199" i="1" s="1"/>
  <c r="Y199" i="1" s="1"/>
  <c r="AC200" i="2"/>
  <c r="AS198" i="3"/>
  <c r="AC208" i="2"/>
  <c r="AS206" i="3" s="1"/>
  <c r="AC216" i="2"/>
  <c r="AS214" i="3" s="1"/>
  <c r="AC183" i="2"/>
  <c r="AC145" i="2"/>
  <c r="AC153" i="2"/>
  <c r="AC161" i="2"/>
  <c r="AS159" i="3" s="1"/>
  <c r="AC169" i="2"/>
  <c r="AC177" i="2"/>
  <c r="AS175" i="3" s="1"/>
  <c r="AC185" i="2"/>
  <c r="AS183" i="3" s="1"/>
  <c r="AC193" i="2"/>
  <c r="AC201" i="2"/>
  <c r="AS199" i="3" s="1"/>
  <c r="AC209" i="2"/>
  <c r="AS207" i="3"/>
  <c r="AC217" i="2"/>
  <c r="F224" i="1" s="1"/>
  <c r="Y224" i="1" s="1"/>
  <c r="AC159" i="2"/>
  <c r="AC146" i="2"/>
  <c r="AS144" i="3" s="1"/>
  <c r="AC154" i="2"/>
  <c r="AS152" i="3" s="1"/>
  <c r="AC162" i="2"/>
  <c r="AC170" i="2"/>
  <c r="AC178" i="2"/>
  <c r="AC186" i="2"/>
  <c r="AC194" i="2"/>
  <c r="AS192" i="3" s="1"/>
  <c r="AC202" i="2"/>
  <c r="AC210" i="2"/>
  <c r="AC218" i="2"/>
  <c r="AS216" i="3" s="1"/>
  <c r="AS215" i="3"/>
  <c r="F182" i="1"/>
  <c r="Y182" i="1" s="1"/>
  <c r="F186" i="1"/>
  <c r="Y186" i="1" s="1"/>
  <c r="AS177" i="3"/>
  <c r="AS174" i="3"/>
  <c r="AS197" i="3"/>
  <c r="AS190" i="3"/>
  <c r="AS166" i="3"/>
  <c r="AS184" i="3"/>
  <c r="AS189" i="3"/>
  <c r="AS168" i="3"/>
  <c r="F162" i="1"/>
  <c r="Y162" i="1" s="1"/>
  <c r="AS205" i="3"/>
  <c r="AC227" i="2"/>
  <c r="AC220" i="2"/>
  <c r="AC228" i="2"/>
  <c r="AS226" i="3" s="1"/>
  <c r="AC221" i="2"/>
  <c r="AC229" i="2"/>
  <c r="AC224" i="2"/>
  <c r="AS222" i="3" s="1"/>
  <c r="AC222" i="2"/>
  <c r="AC230" i="2"/>
  <c r="AS228" i="3" s="1"/>
  <c r="AC223" i="2"/>
  <c r="AC231" i="2"/>
  <c r="AS229" i="3" s="1"/>
  <c r="AC233" i="2"/>
  <c r="AC232" i="2"/>
  <c r="AS230" i="3" s="1"/>
  <c r="AC225" i="2"/>
  <c r="AS223" i="3" s="1"/>
  <c r="AC226" i="2"/>
  <c r="AC234" i="2"/>
  <c r="AC236" i="2"/>
  <c r="F244" i="1" s="1"/>
  <c r="Y244" i="1" s="1"/>
  <c r="AC249" i="2"/>
  <c r="AS247" i="3" s="1"/>
  <c r="AC240" i="2"/>
  <c r="AC250" i="2"/>
  <c r="AS248" i="3" s="1"/>
  <c r="AC241" i="2"/>
  <c r="AS239" i="3" s="1"/>
  <c r="AC251" i="2"/>
  <c r="AC239" i="2"/>
  <c r="AC242" i="2"/>
  <c r="AC252" i="2"/>
  <c r="AC243" i="2"/>
  <c r="AC253" i="2"/>
  <c r="AC244" i="2"/>
  <c r="AC254" i="2"/>
  <c r="AC237" i="2"/>
  <c r="AC245" i="2"/>
  <c r="AC255" i="2"/>
  <c r="AS253" i="3" s="1"/>
  <c r="AC238" i="2"/>
  <c r="AS236" i="3" s="1"/>
  <c r="AC248" i="2"/>
  <c r="AC256" i="2"/>
  <c r="AS254" i="3" s="1"/>
  <c r="F210" i="1" l="1"/>
  <c r="Y210" i="1" s="1"/>
  <c r="F61" i="1"/>
  <c r="Y61" i="1" s="1"/>
  <c r="F152" i="1"/>
  <c r="Y152" i="1" s="1"/>
  <c r="C245" i="1"/>
  <c r="C249" i="1"/>
  <c r="F89" i="1"/>
  <c r="Y89" i="1" s="1"/>
  <c r="F240" i="1"/>
  <c r="Y240" i="1" s="1"/>
  <c r="F189" i="1"/>
  <c r="Y189" i="1" s="1"/>
  <c r="F146" i="1"/>
  <c r="Y146" i="1" s="1"/>
  <c r="F159" i="1"/>
  <c r="Y159" i="1" s="1"/>
  <c r="F96" i="1"/>
  <c r="Y96" i="1" s="1"/>
  <c r="C84" i="1"/>
  <c r="F253" i="1"/>
  <c r="Y253" i="1" s="1"/>
  <c r="F170" i="1"/>
  <c r="Y170" i="1" s="1"/>
  <c r="F110" i="1"/>
  <c r="Y110" i="1" s="1"/>
  <c r="D273" i="1"/>
  <c r="F261" i="1"/>
  <c r="Y261" i="1" s="1"/>
  <c r="F88" i="1"/>
  <c r="Y88" i="1" s="1"/>
  <c r="F251" i="1"/>
  <c r="Y251" i="1" s="1"/>
  <c r="N271" i="1"/>
  <c r="C56" i="1"/>
  <c r="F143" i="1"/>
  <c r="Y143" i="1" s="1"/>
  <c r="F179" i="1"/>
  <c r="Y179" i="1" s="1"/>
  <c r="F151" i="1"/>
  <c r="Y151" i="1" s="1"/>
  <c r="F203" i="1"/>
  <c r="Y203" i="1" s="1"/>
  <c r="F55" i="1"/>
  <c r="Y55" i="1" s="1"/>
  <c r="F122" i="3"/>
  <c r="Q271" i="1"/>
  <c r="F72" i="1"/>
  <c r="Y72" i="1" s="1"/>
  <c r="F260" i="1"/>
  <c r="Y260" i="1" s="1"/>
  <c r="F187" i="1"/>
  <c r="Y187" i="1" s="1"/>
  <c r="C115" i="1"/>
  <c r="F233" i="1"/>
  <c r="Y233" i="1" s="1"/>
  <c r="K271" i="1"/>
  <c r="T271" i="1"/>
  <c r="F139" i="1"/>
  <c r="Y139" i="1" s="1"/>
  <c r="F83" i="1"/>
  <c r="Y83" i="1" s="1"/>
  <c r="P271" i="1"/>
  <c r="F140" i="1"/>
  <c r="Y140" i="1" s="1"/>
  <c r="F66" i="1"/>
  <c r="Y66" i="1" s="1"/>
  <c r="F229" i="1"/>
  <c r="Y229" i="1" s="1"/>
  <c r="F156" i="1"/>
  <c r="Y156" i="1" s="1"/>
  <c r="F160" i="1"/>
  <c r="Y160" i="1" s="1"/>
  <c r="F98" i="1"/>
  <c r="Y98" i="1" s="1"/>
  <c r="L271" i="1"/>
  <c r="F247" i="1"/>
  <c r="Y247" i="1" s="1"/>
  <c r="F197" i="1"/>
  <c r="Y197" i="1" s="1"/>
  <c r="T202" i="3"/>
  <c r="F236" i="1"/>
  <c r="Y236" i="1" s="1"/>
  <c r="F198" i="1"/>
  <c r="Y198" i="1" s="1"/>
  <c r="R271" i="1"/>
  <c r="F222" i="1"/>
  <c r="Y222" i="1" s="1"/>
  <c r="F176" i="1"/>
  <c r="Y176" i="1" s="1"/>
  <c r="F135" i="1"/>
  <c r="Y135" i="1" s="1"/>
  <c r="I138" i="3"/>
  <c r="F206" i="1"/>
  <c r="Y206" i="1" s="1"/>
  <c r="F177" i="1"/>
  <c r="Y177" i="1" s="1"/>
  <c r="F190" i="1"/>
  <c r="Y190" i="1" s="1"/>
  <c r="F105" i="1"/>
  <c r="Y105" i="1" s="1"/>
  <c r="X271" i="1"/>
  <c r="F169" i="1"/>
  <c r="Y169" i="1" s="1"/>
  <c r="F204" i="1"/>
  <c r="Y204" i="1" s="1"/>
  <c r="F163" i="1"/>
  <c r="Y163" i="1" s="1"/>
  <c r="F218" i="3"/>
  <c r="K94" i="3"/>
  <c r="F225" i="1"/>
  <c r="Y225" i="1" s="1"/>
  <c r="F115" i="1"/>
  <c r="Y115" i="1" s="1"/>
  <c r="T8" i="1"/>
  <c r="F248" i="1"/>
  <c r="Y248" i="1" s="1"/>
  <c r="F227" i="1"/>
  <c r="Y227" i="1" s="1"/>
  <c r="AA66" i="2"/>
  <c r="G71" i="7"/>
  <c r="G103" i="7"/>
  <c r="G57" i="7"/>
  <c r="G62" i="7"/>
  <c r="G64" i="7"/>
  <c r="G56" i="7"/>
  <c r="G58" i="7"/>
  <c r="G54" i="7"/>
  <c r="G59" i="7"/>
  <c r="G63" i="7"/>
  <c r="G55" i="7"/>
  <c r="G60" i="7"/>
  <c r="C88" i="6"/>
  <c r="C176" i="6"/>
  <c r="G215" i="7"/>
  <c r="D86" i="6"/>
  <c r="G309" i="7"/>
  <c r="G293" i="7"/>
  <c r="G277" i="7"/>
  <c r="G261" i="7"/>
  <c r="G245" i="7"/>
  <c r="G229" i="7"/>
  <c r="G213" i="7"/>
  <c r="G197" i="7"/>
  <c r="G181" i="7"/>
  <c r="G165" i="7"/>
  <c r="G149" i="7"/>
  <c r="G133" i="7"/>
  <c r="G101" i="7"/>
  <c r="G246" i="7"/>
  <c r="G278" i="7"/>
  <c r="G230" i="7"/>
  <c r="G214" i="7"/>
  <c r="G166" i="7"/>
  <c r="G134" i="7"/>
  <c r="G329" i="7"/>
  <c r="G310" i="7"/>
  <c r="G262" i="7"/>
  <c r="G198" i="7"/>
  <c r="G150" i="7"/>
  <c r="G118" i="7"/>
  <c r="G86" i="7"/>
  <c r="G70" i="7"/>
  <c r="G192" i="7"/>
  <c r="G237" i="7"/>
  <c r="G208" i="7"/>
  <c r="G80" i="7"/>
  <c r="G315" i="7"/>
  <c r="G174" i="7"/>
  <c r="G253" i="7"/>
  <c r="G193" i="7"/>
  <c r="G121" i="7"/>
  <c r="C213" i="6"/>
  <c r="G233" i="7"/>
  <c r="G295" i="7"/>
  <c r="G152" i="7"/>
  <c r="G332" i="7"/>
  <c r="G50" i="7"/>
  <c r="G156" i="7"/>
  <c r="G12" i="7"/>
  <c r="G322" i="7"/>
  <c r="G123" i="7"/>
  <c r="G108" i="7"/>
  <c r="G202" i="7"/>
  <c r="D140" i="6"/>
  <c r="G40" i="7"/>
  <c r="G285" i="7"/>
  <c r="G188" i="7"/>
  <c r="G49" i="7"/>
  <c r="G137" i="7"/>
  <c r="G33" i="7"/>
  <c r="G200" i="7"/>
  <c r="G248" i="7"/>
  <c r="G160" i="7"/>
  <c r="G264" i="7"/>
  <c r="G308" i="7"/>
  <c r="G292" i="7"/>
  <c r="G276" i="7"/>
  <c r="G260" i="7"/>
  <c r="G228" i="7"/>
  <c r="G212" i="7"/>
  <c r="G196" i="7"/>
  <c r="G180" i="7"/>
  <c r="G164" i="7"/>
  <c r="G132" i="7"/>
  <c r="G116" i="7"/>
  <c r="G84" i="7"/>
  <c r="G68" i="7"/>
  <c r="G47" i="7"/>
  <c r="G31" i="7"/>
  <c r="G7" i="7"/>
  <c r="G10" i="7"/>
  <c r="G204" i="7"/>
  <c r="G297" i="7"/>
  <c r="G168" i="7"/>
  <c r="G268" i="7"/>
  <c r="G265" i="7"/>
  <c r="G291" i="7"/>
  <c r="G275" i="7"/>
  <c r="G259" i="7"/>
  <c r="G243" i="7"/>
  <c r="G227" i="7"/>
  <c r="G211" i="7"/>
  <c r="G195" i="7"/>
  <c r="G179" i="7"/>
  <c r="G163" i="7"/>
  <c r="G147" i="7"/>
  <c r="G131" i="7"/>
  <c r="G115" i="7"/>
  <c r="G99" i="7"/>
  <c r="G83" i="7"/>
  <c r="G67" i="7"/>
  <c r="G46" i="7"/>
  <c r="G38" i="7"/>
  <c r="G30" i="7"/>
  <c r="G22" i="7"/>
  <c r="G14" i="7"/>
  <c r="G6" i="7"/>
  <c r="G9" i="7"/>
  <c r="G18" i="7"/>
  <c r="G34" i="7"/>
  <c r="G306" i="7"/>
  <c r="G41" i="7"/>
  <c r="G172" i="7"/>
  <c r="G280" i="7"/>
  <c r="G281" i="7"/>
  <c r="G335" i="7"/>
  <c r="G290" i="7"/>
  <c r="G274" i="7"/>
  <c r="G258" i="7"/>
  <c r="G242" i="7"/>
  <c r="G226" i="7"/>
  <c r="G210" i="7"/>
  <c r="G194" i="7"/>
  <c r="G178" i="7"/>
  <c r="G162" i="7"/>
  <c r="G146" i="7"/>
  <c r="G130" i="7"/>
  <c r="G114" i="7"/>
  <c r="G66" i="7"/>
  <c r="G325" i="7"/>
  <c r="G39" i="7"/>
  <c r="G23" i="7"/>
  <c r="G17" i="7"/>
  <c r="G26" i="7"/>
  <c r="G24" i="7"/>
  <c r="G72" i="7"/>
  <c r="G187" i="7"/>
  <c r="G296" i="7"/>
  <c r="G324" i="7"/>
  <c r="G305" i="7"/>
  <c r="G289" i="7"/>
  <c r="G257" i="7"/>
  <c r="G241" i="7"/>
  <c r="G225" i="7"/>
  <c r="G209" i="7"/>
  <c r="G177" i="7"/>
  <c r="G145" i="7"/>
  <c r="G129" i="7"/>
  <c r="G113" i="7"/>
  <c r="G97" i="7"/>
  <c r="G81" i="7"/>
  <c r="G65" i="7"/>
  <c r="G45" i="7"/>
  <c r="G37" i="7"/>
  <c r="G29" i="7"/>
  <c r="G21" i="7"/>
  <c r="G13" i="7"/>
  <c r="G5" i="7"/>
  <c r="G117" i="7"/>
  <c r="G15" i="7"/>
  <c r="G328" i="7"/>
  <c r="G4" i="7"/>
  <c r="G25" i="7"/>
  <c r="G48" i="7"/>
  <c r="G110" i="7"/>
  <c r="G314" i="7"/>
  <c r="G76" i="7"/>
  <c r="G300" i="7"/>
  <c r="G109" i="7"/>
  <c r="G320" i="7"/>
  <c r="G304" i="7"/>
  <c r="G288" i="7"/>
  <c r="G272" i="7"/>
  <c r="G176" i="7"/>
  <c r="G128" i="7"/>
  <c r="G112" i="7"/>
  <c r="G75" i="7"/>
  <c r="G151" i="7"/>
  <c r="G136" i="7"/>
  <c r="G88" i="7"/>
  <c r="G216" i="7"/>
  <c r="G333" i="7"/>
  <c r="G286" i="7"/>
  <c r="G254" i="7"/>
  <c r="G238" i="7"/>
  <c r="G222" i="7"/>
  <c r="G206" i="7"/>
  <c r="G190" i="7"/>
  <c r="G158" i="7"/>
  <c r="G142" i="7"/>
  <c r="G94" i="7"/>
  <c r="G78" i="7"/>
  <c r="G183" i="7"/>
  <c r="G331" i="7"/>
  <c r="G317" i="7"/>
  <c r="G301" i="7"/>
  <c r="G269" i="7"/>
  <c r="G205" i="7"/>
  <c r="G189" i="7"/>
  <c r="G173" i="7"/>
  <c r="G157" i="7"/>
  <c r="G141" i="7"/>
  <c r="G125" i="7"/>
  <c r="G51" i="7"/>
  <c r="G35" i="7"/>
  <c r="G27" i="7"/>
  <c r="G19" i="7"/>
  <c r="G11" i="7"/>
  <c r="G74" i="7"/>
  <c r="G87" i="7"/>
  <c r="G155" i="7"/>
  <c r="G92" i="7"/>
  <c r="G234" i="7"/>
  <c r="G42" i="7"/>
  <c r="G220" i="7"/>
  <c r="G91" i="7"/>
  <c r="G167" i="7"/>
  <c r="G263" i="7"/>
  <c r="G96" i="7"/>
  <c r="G249" i="7"/>
  <c r="G73" i="7"/>
  <c r="G224" i="7"/>
  <c r="G336" i="7"/>
  <c r="G284" i="7"/>
  <c r="G252" i="7"/>
  <c r="G124" i="7"/>
  <c r="G90" i="7"/>
  <c r="G106" i="7"/>
  <c r="G171" i="7"/>
  <c r="G267" i="7"/>
  <c r="G107" i="7"/>
  <c r="G256" i="7"/>
  <c r="G77" i="7"/>
  <c r="G232" i="7"/>
  <c r="G104" i="7"/>
  <c r="G334" i="7"/>
  <c r="G299" i="7"/>
  <c r="G251" i="7"/>
  <c r="G235" i="7"/>
  <c r="G219" i="7"/>
  <c r="G203" i="7"/>
  <c r="G8" i="7"/>
  <c r="G105" i="7"/>
  <c r="G120" i="7"/>
  <c r="G307" i="7"/>
  <c r="G89" i="7"/>
  <c r="G236" i="7"/>
  <c r="G140" i="7"/>
  <c r="G298" i="7"/>
  <c r="G266" i="7"/>
  <c r="G250" i="7"/>
  <c r="G186" i="7"/>
  <c r="G16" i="7"/>
  <c r="G119" i="7"/>
  <c r="G201" i="7"/>
  <c r="G279" i="7"/>
  <c r="G122" i="7"/>
  <c r="G311" i="7"/>
  <c r="G93" i="7"/>
  <c r="G247" i="7"/>
  <c r="G240" i="7"/>
  <c r="G313" i="7"/>
  <c r="G169" i="7"/>
  <c r="G32" i="7"/>
  <c r="G126" i="7"/>
  <c r="G217" i="7"/>
  <c r="G283" i="7"/>
  <c r="G144" i="7"/>
  <c r="G138" i="7"/>
  <c r="G199" i="7"/>
  <c r="G244" i="7"/>
  <c r="G312" i="7"/>
  <c r="G184" i="7"/>
  <c r="G43" i="7"/>
  <c r="G153" i="7"/>
  <c r="G170" i="7"/>
  <c r="G221" i="7"/>
  <c r="G148" i="7"/>
  <c r="G185" i="7"/>
  <c r="G231" i="7"/>
  <c r="C147" i="6"/>
  <c r="D147" i="6"/>
  <c r="D163" i="6"/>
  <c r="C163" i="6"/>
  <c r="C295" i="6"/>
  <c r="D295" i="6"/>
  <c r="C115" i="6"/>
  <c r="D115" i="6"/>
  <c r="C190" i="6"/>
  <c r="G53" i="7"/>
  <c r="G327" i="7"/>
  <c r="D212" i="6"/>
  <c r="D196" i="6"/>
  <c r="G321" i="7"/>
  <c r="D291" i="6"/>
  <c r="D148" i="6"/>
  <c r="C125" i="6"/>
  <c r="D125" i="6"/>
  <c r="C267" i="6"/>
  <c r="D267" i="6"/>
  <c r="D154" i="6"/>
  <c r="D307" i="6"/>
  <c r="G294" i="7"/>
  <c r="D93" i="6"/>
  <c r="D299" i="6"/>
  <c r="C259" i="6"/>
  <c r="D127" i="6"/>
  <c r="D313" i="6"/>
  <c r="D258" i="6"/>
  <c r="C258" i="6"/>
  <c r="D37" i="6"/>
  <c r="C37" i="6"/>
  <c r="G318" i="7"/>
  <c r="G302" i="7"/>
  <c r="G273" i="7"/>
  <c r="G100" i="7"/>
  <c r="C274" i="6"/>
  <c r="G316" i="7"/>
  <c r="G98" i="7"/>
  <c r="G82" i="7"/>
  <c r="G326" i="7"/>
  <c r="C296" i="6"/>
  <c r="G323" i="7"/>
  <c r="G218" i="7"/>
  <c r="G139" i="7"/>
  <c r="C191" i="6"/>
  <c r="D279" i="6"/>
  <c r="G154" i="7"/>
  <c r="G102" i="7"/>
  <c r="G330" i="7"/>
  <c r="G85" i="7"/>
  <c r="G69" i="7"/>
  <c r="C287" i="6"/>
  <c r="D287" i="6"/>
  <c r="D158" i="6"/>
  <c r="C158" i="6"/>
  <c r="C19" i="6"/>
  <c r="D19" i="6"/>
  <c r="C221" i="6"/>
  <c r="C162" i="6"/>
  <c r="D107" i="6"/>
  <c r="C242" i="6"/>
  <c r="C99" i="6"/>
  <c r="D54" i="6"/>
  <c r="G182" i="7"/>
  <c r="D266" i="6"/>
  <c r="G270" i="7"/>
  <c r="C23" i="6"/>
  <c r="C74" i="6"/>
  <c r="G282" i="7"/>
  <c r="G135" i="7"/>
  <c r="F333" i="6"/>
  <c r="R333" i="6" s="1"/>
  <c r="C82" i="6"/>
  <c r="D134" i="6"/>
  <c r="D165" i="6"/>
  <c r="G161" i="7"/>
  <c r="C303" i="6"/>
  <c r="C119" i="6"/>
  <c r="C199" i="6"/>
  <c r="D31" i="6"/>
  <c r="C73" i="1"/>
  <c r="C76" i="1"/>
  <c r="C80" i="1"/>
  <c r="C77" i="1"/>
  <c r="S271" i="1"/>
  <c r="F78" i="1"/>
  <c r="Y78" i="1" s="1"/>
  <c r="F79" i="1"/>
  <c r="Y79" i="1" s="1"/>
  <c r="F77" i="1"/>
  <c r="Y77" i="1" s="1"/>
  <c r="F80" i="1"/>
  <c r="Y80" i="1" s="1"/>
  <c r="F75" i="1"/>
  <c r="Y75" i="1" s="1"/>
  <c r="F76" i="1"/>
  <c r="Y76" i="1" s="1"/>
  <c r="F74" i="1"/>
  <c r="Y74" i="1" s="1"/>
  <c r="F73" i="1"/>
  <c r="Y73" i="1" s="1"/>
  <c r="D77" i="1"/>
  <c r="D76" i="1"/>
  <c r="C79" i="1"/>
  <c r="D79" i="1"/>
  <c r="D73" i="1"/>
  <c r="C78" i="1"/>
  <c r="D78" i="1"/>
  <c r="D80" i="1"/>
  <c r="O172" i="3"/>
  <c r="M139" i="3"/>
  <c r="U185" i="3"/>
  <c r="V233" i="3"/>
  <c r="T139" i="3"/>
  <c r="G193" i="3"/>
  <c r="Q217" i="3"/>
  <c r="G217" i="3"/>
  <c r="Q193" i="3"/>
  <c r="V193" i="3"/>
  <c r="N233" i="3"/>
  <c r="V201" i="3"/>
  <c r="L193" i="3"/>
  <c r="M233" i="3"/>
  <c r="Q241" i="3"/>
  <c r="N61" i="3"/>
  <c r="V84" i="3"/>
  <c r="AA179" i="2"/>
  <c r="AR177" i="3" s="1"/>
  <c r="F138" i="3"/>
  <c r="V194" i="3"/>
  <c r="J123" i="3"/>
  <c r="R74" i="3"/>
  <c r="Q106" i="3"/>
  <c r="U122" i="3"/>
  <c r="J210" i="3"/>
  <c r="U91" i="3"/>
  <c r="V100" i="3"/>
  <c r="F53" i="3"/>
  <c r="N179" i="3"/>
  <c r="N210" i="3"/>
  <c r="O74" i="3"/>
  <c r="K106" i="3"/>
  <c r="H146" i="3"/>
  <c r="O130" i="3"/>
  <c r="F147" i="3"/>
  <c r="H210" i="3"/>
  <c r="P74" i="3"/>
  <c r="O106" i="3"/>
  <c r="S146" i="3"/>
  <c r="K218" i="3"/>
  <c r="P130" i="3"/>
  <c r="Q130" i="3"/>
  <c r="V53" i="3"/>
  <c r="G194" i="3"/>
  <c r="T90" i="3"/>
  <c r="H114" i="3"/>
  <c r="H162" i="3"/>
  <c r="F111" i="3"/>
  <c r="I164" i="3"/>
  <c r="F61" i="3"/>
  <c r="P123" i="3"/>
  <c r="J130" i="3"/>
  <c r="N131" i="3"/>
  <c r="J138" i="3"/>
  <c r="Q61" i="3"/>
  <c r="K99" i="3"/>
  <c r="J162" i="3"/>
  <c r="H106" i="3"/>
  <c r="H98" i="3"/>
  <c r="F106" i="3"/>
  <c r="L114" i="3"/>
  <c r="T146" i="3"/>
  <c r="T178" i="3"/>
  <c r="R138" i="3"/>
  <c r="V131" i="3"/>
  <c r="Q131" i="3"/>
  <c r="L201" i="3"/>
  <c r="O217" i="3"/>
  <c r="U75" i="3"/>
  <c r="F107" i="3"/>
  <c r="H209" i="3"/>
  <c r="G122" i="3"/>
  <c r="I162" i="3"/>
  <c r="S193" i="3"/>
  <c r="S217" i="3"/>
  <c r="N241" i="3"/>
  <c r="J82" i="3"/>
  <c r="V98" i="3"/>
  <c r="L106" i="3"/>
  <c r="H122" i="3"/>
  <c r="L146" i="3"/>
  <c r="L178" i="3"/>
  <c r="T130" i="3"/>
  <c r="F130" i="3"/>
  <c r="M201" i="3"/>
  <c r="P233" i="3"/>
  <c r="J75" i="3"/>
  <c r="N115" i="3"/>
  <c r="J209" i="3"/>
  <c r="O193" i="3"/>
  <c r="R241" i="3"/>
  <c r="U201" i="3"/>
  <c r="F225" i="3"/>
  <c r="F241" i="3"/>
  <c r="L82" i="3"/>
  <c r="F98" i="3"/>
  <c r="I114" i="3"/>
  <c r="K122" i="3"/>
  <c r="R162" i="3"/>
  <c r="L194" i="3"/>
  <c r="S241" i="3"/>
  <c r="G74" i="3"/>
  <c r="F131" i="3"/>
  <c r="S99" i="3"/>
  <c r="U164" i="3"/>
  <c r="G101" i="3"/>
  <c r="AA181" i="2"/>
  <c r="B179" i="3" s="1"/>
  <c r="AA211" i="2"/>
  <c r="AR209" i="3" s="1"/>
  <c r="AA147" i="2"/>
  <c r="AR145" i="3" s="1"/>
  <c r="T138" i="3"/>
  <c r="H131" i="3"/>
  <c r="P201" i="3"/>
  <c r="U242" i="3"/>
  <c r="O83" i="3"/>
  <c r="M115" i="3"/>
  <c r="Q233" i="3"/>
  <c r="I193" i="3"/>
  <c r="F201" i="3"/>
  <c r="G233" i="3"/>
  <c r="L241" i="3"/>
  <c r="P90" i="3"/>
  <c r="S114" i="3"/>
  <c r="N122" i="3"/>
  <c r="P162" i="3"/>
  <c r="S194" i="3"/>
  <c r="K233" i="3"/>
  <c r="V139" i="3"/>
  <c r="N202" i="3"/>
  <c r="S53" i="3"/>
  <c r="I61" i="3"/>
  <c r="I83" i="3"/>
  <c r="U107" i="3"/>
  <c r="H123" i="3"/>
  <c r="V187" i="3"/>
  <c r="O218" i="3"/>
  <c r="I100" i="3"/>
  <c r="O194" i="3"/>
  <c r="P218" i="3"/>
  <c r="U219" i="3"/>
  <c r="H202" i="3"/>
  <c r="G186" i="3"/>
  <c r="S202" i="3"/>
  <c r="M179" i="3"/>
  <c r="R131" i="3"/>
  <c r="G139" i="3"/>
  <c r="K53" i="3"/>
  <c r="P61" i="3"/>
  <c r="G83" i="3"/>
  <c r="I99" i="3"/>
  <c r="M107" i="3"/>
  <c r="R123" i="3"/>
  <c r="K203" i="3"/>
  <c r="V116" i="3"/>
  <c r="Q202" i="3"/>
  <c r="N186" i="3"/>
  <c r="K202" i="3"/>
  <c r="L234" i="3"/>
  <c r="Q132" i="3"/>
  <c r="P139" i="3"/>
  <c r="N218" i="3"/>
  <c r="R53" i="3"/>
  <c r="N75" i="3"/>
  <c r="S83" i="3"/>
  <c r="V99" i="3"/>
  <c r="T107" i="3"/>
  <c r="S123" i="3"/>
  <c r="R203" i="3"/>
  <c r="H116" i="3"/>
  <c r="O242" i="3"/>
  <c r="J178" i="3"/>
  <c r="F186" i="3"/>
  <c r="L210" i="3"/>
  <c r="S101" i="3"/>
  <c r="T234" i="3"/>
  <c r="P131" i="3"/>
  <c r="I139" i="3"/>
  <c r="J53" i="3"/>
  <c r="O75" i="3"/>
  <c r="K83" i="3"/>
  <c r="H99" i="3"/>
  <c r="F115" i="3"/>
  <c r="K123" i="3"/>
  <c r="Q203" i="3"/>
  <c r="Q62" i="3"/>
  <c r="T116" i="3"/>
  <c r="Q186" i="3"/>
  <c r="N63" i="3"/>
  <c r="I210" i="3"/>
  <c r="I178" i="3"/>
  <c r="M194" i="3"/>
  <c r="S210" i="3"/>
  <c r="T131" i="3"/>
  <c r="V61" i="3"/>
  <c r="P75" i="3"/>
  <c r="R83" i="3"/>
  <c r="T99" i="3"/>
  <c r="P186" i="3"/>
  <c r="F63" i="3"/>
  <c r="Q110" i="3"/>
  <c r="L221" i="3"/>
  <c r="K172" i="3"/>
  <c r="P77" i="3"/>
  <c r="L180" i="3"/>
  <c r="N47" i="3"/>
  <c r="J85" i="3"/>
  <c r="R149" i="3"/>
  <c r="J134" i="3"/>
  <c r="R109" i="3"/>
  <c r="Q134" i="3"/>
  <c r="G125" i="3"/>
  <c r="I85" i="3"/>
  <c r="L172" i="3"/>
  <c r="F181" i="3"/>
  <c r="Q77" i="3"/>
  <c r="P172" i="3"/>
  <c r="L109" i="3"/>
  <c r="R188" i="3"/>
  <c r="F55" i="3"/>
  <c r="U47" i="3"/>
  <c r="J109" i="3"/>
  <c r="F47" i="3"/>
  <c r="Q149" i="3"/>
  <c r="S93" i="3"/>
  <c r="N165" i="3"/>
  <c r="L63" i="3"/>
  <c r="K93" i="3"/>
  <c r="L165" i="3"/>
  <c r="K48" i="3"/>
  <c r="L48" i="3"/>
  <c r="M166" i="3"/>
  <c r="L94" i="3"/>
  <c r="Q180" i="3"/>
  <c r="M187" i="3"/>
  <c r="Q211" i="3"/>
  <c r="L54" i="3"/>
  <c r="U84" i="3"/>
  <c r="M108" i="3"/>
  <c r="M124" i="3"/>
  <c r="M164" i="3"/>
  <c r="O180" i="3"/>
  <c r="K47" i="3"/>
  <c r="R55" i="3"/>
  <c r="M63" i="3"/>
  <c r="M77" i="3"/>
  <c r="G85" i="3"/>
  <c r="H85" i="3"/>
  <c r="I93" i="3"/>
  <c r="G109" i="3"/>
  <c r="I109" i="3"/>
  <c r="M157" i="3"/>
  <c r="M181" i="3"/>
  <c r="M94" i="3"/>
  <c r="H142" i="3"/>
  <c r="N48" i="3"/>
  <c r="R48" i="3"/>
  <c r="F132" i="3"/>
  <c r="L187" i="3"/>
  <c r="I211" i="3"/>
  <c r="S54" i="3"/>
  <c r="P84" i="3"/>
  <c r="I108" i="3"/>
  <c r="P124" i="3"/>
  <c r="G172" i="3"/>
  <c r="I180" i="3"/>
  <c r="I47" i="3"/>
  <c r="J55" i="3"/>
  <c r="R63" i="3"/>
  <c r="F77" i="3"/>
  <c r="T85" i="3"/>
  <c r="T93" i="3"/>
  <c r="N101" i="3"/>
  <c r="T109" i="3"/>
  <c r="O125" i="3"/>
  <c r="S157" i="3"/>
  <c r="H181" i="3"/>
  <c r="F102" i="3"/>
  <c r="T48" i="3"/>
  <c r="R172" i="3"/>
  <c r="K55" i="3"/>
  <c r="U77" i="3"/>
  <c r="P85" i="3"/>
  <c r="Q101" i="3"/>
  <c r="I149" i="3"/>
  <c r="J48" i="3"/>
  <c r="S132" i="3"/>
  <c r="V141" i="3"/>
  <c r="N171" i="3"/>
  <c r="S187" i="3"/>
  <c r="R219" i="3"/>
  <c r="T84" i="3"/>
  <c r="V108" i="3"/>
  <c r="K124" i="3"/>
  <c r="F172" i="3"/>
  <c r="U180" i="3"/>
  <c r="O47" i="3"/>
  <c r="Q55" i="3"/>
  <c r="J63" i="3"/>
  <c r="S77" i="3"/>
  <c r="V85" i="3"/>
  <c r="O93" i="3"/>
  <c r="M101" i="3"/>
  <c r="F109" i="3"/>
  <c r="L125" i="3"/>
  <c r="I157" i="3"/>
  <c r="T181" i="3"/>
  <c r="O102" i="3"/>
  <c r="V158" i="3"/>
  <c r="J133" i="3"/>
  <c r="R141" i="3"/>
  <c r="S171" i="3"/>
  <c r="Q195" i="3"/>
  <c r="J219" i="3"/>
  <c r="V211" i="3"/>
  <c r="S62" i="3"/>
  <c r="L108" i="3"/>
  <c r="G132" i="3"/>
  <c r="U172" i="3"/>
  <c r="M180" i="3"/>
  <c r="G47" i="3"/>
  <c r="H55" i="3"/>
  <c r="O63" i="3"/>
  <c r="K77" i="3"/>
  <c r="N85" i="3"/>
  <c r="N93" i="3"/>
  <c r="V101" i="3"/>
  <c r="P109" i="3"/>
  <c r="N149" i="3"/>
  <c r="P165" i="3"/>
  <c r="M78" i="3"/>
  <c r="T158" i="3"/>
  <c r="O134" i="3"/>
  <c r="M158" i="3"/>
  <c r="L56" i="3"/>
  <c r="V165" i="3"/>
  <c r="L236" i="3"/>
  <c r="S47" i="3"/>
  <c r="T63" i="3"/>
  <c r="L85" i="3"/>
  <c r="J93" i="3"/>
  <c r="Q109" i="3"/>
  <c r="R165" i="3"/>
  <c r="H134" i="3"/>
  <c r="F101" i="3"/>
  <c r="I179" i="3"/>
  <c r="I195" i="3"/>
  <c r="O101" i="3"/>
  <c r="R62" i="3"/>
  <c r="T92" i="3"/>
  <c r="T148" i="3"/>
  <c r="I171" i="3"/>
  <c r="V47" i="3"/>
  <c r="F249" i="1"/>
  <c r="Y249" i="1" s="1"/>
  <c r="AS160" i="3"/>
  <c r="AS195" i="3"/>
  <c r="AS179" i="3"/>
  <c r="AS163" i="3"/>
  <c r="F212" i="1"/>
  <c r="Y212" i="1" s="1"/>
  <c r="AA172" i="2"/>
  <c r="AR170" i="3" s="1"/>
  <c r="AA71" i="2"/>
  <c r="AA69" i="2"/>
  <c r="AA70" i="2"/>
  <c r="AA73" i="2"/>
  <c r="F215" i="1"/>
  <c r="Y215" i="1" s="1"/>
  <c r="AA72" i="2"/>
  <c r="AA167" i="2"/>
  <c r="AR165" i="3" s="1"/>
  <c r="AA117" i="2"/>
  <c r="B115" i="3" s="1"/>
  <c r="AS209" i="3"/>
  <c r="J95" i="3"/>
  <c r="S3" i="3"/>
  <c r="F46" i="2"/>
  <c r="AA210" i="2"/>
  <c r="AR208" i="3" s="1"/>
  <c r="AS142" i="3"/>
  <c r="AA165" i="2"/>
  <c r="AR163" i="3" s="1"/>
  <c r="AA110" i="2"/>
  <c r="AR108" i="3" s="1"/>
  <c r="AA99" i="2"/>
  <c r="B97" i="3" s="1"/>
  <c r="AA87" i="2"/>
  <c r="AR85" i="3" s="1"/>
  <c r="AA77" i="2"/>
  <c r="AS151" i="3"/>
  <c r="F154" i="1"/>
  <c r="Y154" i="1" s="1"/>
  <c r="AA170" i="2"/>
  <c r="B168" i="3" s="1"/>
  <c r="N34" i="3"/>
  <c r="AA237" i="2"/>
  <c r="AR235" i="3" s="1"/>
  <c r="F218" i="1"/>
  <c r="Y218" i="1" s="1"/>
  <c r="AS181" i="3"/>
  <c r="F184" i="1"/>
  <c r="Y184" i="1" s="1"/>
  <c r="F36" i="2"/>
  <c r="AS145" i="3"/>
  <c r="AA49" i="2"/>
  <c r="AR47" i="3" s="1"/>
  <c r="F257" i="1"/>
  <c r="Y257" i="1" s="1"/>
  <c r="AS201" i="3"/>
  <c r="AS161" i="3"/>
  <c r="AA61" i="2"/>
  <c r="B59" i="3" s="1"/>
  <c r="H74" i="3"/>
  <c r="J222" i="3"/>
  <c r="P222" i="3"/>
  <c r="T222" i="3"/>
  <c r="I222" i="3"/>
  <c r="K222" i="3"/>
  <c r="R214" i="3"/>
  <c r="P214" i="3"/>
  <c r="R167" i="3"/>
  <c r="J167" i="3"/>
  <c r="S167" i="3"/>
  <c r="H159" i="3"/>
  <c r="J159" i="3"/>
  <c r="J135" i="3"/>
  <c r="K135" i="3"/>
  <c r="L87" i="3"/>
  <c r="M87" i="3"/>
  <c r="U87" i="3"/>
  <c r="Q205" i="3"/>
  <c r="M205" i="3"/>
  <c r="R181" i="3"/>
  <c r="O181" i="3"/>
  <c r="P181" i="3"/>
  <c r="I181" i="3"/>
  <c r="Q181" i="3"/>
  <c r="M150" i="3"/>
  <c r="U150" i="3"/>
  <c r="K150" i="3"/>
  <c r="T150" i="3"/>
  <c r="Q142" i="3"/>
  <c r="V142" i="3"/>
  <c r="T134" i="3"/>
  <c r="N134" i="3"/>
  <c r="T126" i="3"/>
  <c r="R126" i="3"/>
  <c r="S118" i="3"/>
  <c r="H118" i="3"/>
  <c r="R118" i="3"/>
  <c r="O118" i="3"/>
  <c r="S110" i="3"/>
  <c r="U110" i="3"/>
  <c r="K110" i="3"/>
  <c r="F110" i="3"/>
  <c r="T110" i="3"/>
  <c r="G102" i="3"/>
  <c r="U102" i="3"/>
  <c r="N94" i="3"/>
  <c r="O94" i="3"/>
  <c r="P94" i="3"/>
  <c r="K78" i="3"/>
  <c r="T78" i="3"/>
  <c r="G78" i="3"/>
  <c r="V78" i="3"/>
  <c r="O78" i="3"/>
  <c r="H78" i="3"/>
  <c r="K56" i="3"/>
  <c r="F56" i="3"/>
  <c r="V56" i="3"/>
  <c r="G56" i="3"/>
  <c r="O56" i="3"/>
  <c r="F48" i="3"/>
  <c r="G48" i="3"/>
  <c r="P48" i="3"/>
  <c r="L220" i="3"/>
  <c r="F220" i="3"/>
  <c r="H180" i="3"/>
  <c r="J180" i="3"/>
  <c r="F180" i="3"/>
  <c r="G180" i="3"/>
  <c r="K180" i="3"/>
  <c r="N180" i="3"/>
  <c r="V180" i="3"/>
  <c r="H172" i="3"/>
  <c r="S172" i="3"/>
  <c r="Q172" i="3"/>
  <c r="T172" i="3"/>
  <c r="I172" i="3"/>
  <c r="F165" i="3"/>
  <c r="T165" i="3"/>
  <c r="G165" i="3"/>
  <c r="I165" i="3"/>
  <c r="M165" i="3"/>
  <c r="Q165" i="3"/>
  <c r="U165" i="3"/>
  <c r="J165" i="3"/>
  <c r="H165" i="3"/>
  <c r="G157" i="3"/>
  <c r="Q157" i="3"/>
  <c r="U157" i="3"/>
  <c r="P157" i="3"/>
  <c r="J157" i="3"/>
  <c r="H157" i="3"/>
  <c r="R157" i="3"/>
  <c r="V157" i="3"/>
  <c r="K157" i="3"/>
  <c r="F157" i="3"/>
  <c r="O149" i="3"/>
  <c r="M149" i="3"/>
  <c r="U149" i="3"/>
  <c r="G149" i="3"/>
  <c r="L133" i="3"/>
  <c r="G133" i="3"/>
  <c r="F117" i="3"/>
  <c r="R117" i="3"/>
  <c r="P117" i="3"/>
  <c r="H117" i="3"/>
  <c r="V109" i="3"/>
  <c r="S109" i="3"/>
  <c r="N109" i="3"/>
  <c r="H109" i="3"/>
  <c r="T101" i="3"/>
  <c r="I101" i="3"/>
  <c r="H101" i="3"/>
  <c r="J101" i="3"/>
  <c r="L101" i="3"/>
  <c r="U93" i="3"/>
  <c r="Q93" i="3"/>
  <c r="G93" i="3"/>
  <c r="R93" i="3"/>
  <c r="M93" i="3"/>
  <c r="Q85" i="3"/>
  <c r="O85" i="3"/>
  <c r="R85" i="3"/>
  <c r="U85" i="3"/>
  <c r="T77" i="3"/>
  <c r="I77" i="3"/>
  <c r="V77" i="3"/>
  <c r="O77" i="3"/>
  <c r="J77" i="3"/>
  <c r="L77" i="3"/>
  <c r="G63" i="3"/>
  <c r="S63" i="3"/>
  <c r="H63" i="3"/>
  <c r="U63" i="3"/>
  <c r="O55" i="3"/>
  <c r="L55" i="3"/>
  <c r="I55" i="3"/>
  <c r="U55" i="3"/>
  <c r="M48" i="3"/>
  <c r="R134" i="3"/>
  <c r="P128" i="3"/>
  <c r="V172" i="3"/>
  <c r="J172" i="3"/>
  <c r="S180" i="3"/>
  <c r="P101" i="3"/>
  <c r="S215" i="3"/>
  <c r="T55" i="3"/>
  <c r="V55" i="3"/>
  <c r="Q63" i="3"/>
  <c r="G77" i="3"/>
  <c r="H77" i="3"/>
  <c r="S85" i="3"/>
  <c r="L93" i="3"/>
  <c r="P93" i="3"/>
  <c r="K101" i="3"/>
  <c r="M109" i="3"/>
  <c r="R125" i="3"/>
  <c r="T157" i="3"/>
  <c r="S165" i="3"/>
  <c r="I94" i="3"/>
  <c r="T118" i="3"/>
  <c r="M174" i="3"/>
  <c r="P47" i="3"/>
  <c r="M47" i="3"/>
  <c r="Q47" i="3"/>
  <c r="U48" i="3"/>
  <c r="P136" i="3"/>
  <c r="N172" i="3"/>
  <c r="P180" i="3"/>
  <c r="R180" i="3"/>
  <c r="U109" i="3"/>
  <c r="J47" i="3"/>
  <c r="S55" i="3"/>
  <c r="N55" i="3"/>
  <c r="P63" i="3"/>
  <c r="N77" i="3"/>
  <c r="M85" i="3"/>
  <c r="K85" i="3"/>
  <c r="V93" i="3"/>
  <c r="H93" i="3"/>
  <c r="R101" i="3"/>
  <c r="K109" i="3"/>
  <c r="I125" i="3"/>
  <c r="L157" i="3"/>
  <c r="K165" i="3"/>
  <c r="J142" i="3"/>
  <c r="H48" i="3"/>
  <c r="U78" i="3"/>
  <c r="T102" i="3"/>
  <c r="H126" i="3"/>
  <c r="O222" i="3"/>
  <c r="V103" i="3"/>
  <c r="N157" i="3"/>
  <c r="V149" i="3"/>
  <c r="J62" i="3"/>
  <c r="K241" i="3"/>
  <c r="N193" i="3"/>
  <c r="U217" i="3"/>
  <c r="S52" i="3"/>
  <c r="U90" i="3"/>
  <c r="O114" i="3"/>
  <c r="O146" i="3"/>
  <c r="U40" i="3"/>
  <c r="G40" i="3"/>
  <c r="O202" i="3"/>
  <c r="T242" i="3"/>
  <c r="R242" i="3"/>
  <c r="G234" i="3"/>
  <c r="J234" i="3"/>
  <c r="G226" i="3"/>
  <c r="V226" i="3"/>
  <c r="S218" i="3"/>
  <c r="I218" i="3"/>
  <c r="H218" i="3"/>
  <c r="Q218" i="3"/>
  <c r="L218" i="3"/>
  <c r="G218" i="3"/>
  <c r="T218" i="3"/>
  <c r="U218" i="3"/>
  <c r="V218" i="3"/>
  <c r="R210" i="3"/>
  <c r="V210" i="3"/>
  <c r="T210" i="3"/>
  <c r="F210" i="3"/>
  <c r="M210" i="3"/>
  <c r="Q210" i="3"/>
  <c r="U210" i="3"/>
  <c r="P210" i="3"/>
  <c r="O210" i="3"/>
  <c r="G210" i="3"/>
  <c r="R202" i="3"/>
  <c r="M202" i="3"/>
  <c r="V202" i="3"/>
  <c r="J202" i="3"/>
  <c r="U202" i="3"/>
  <c r="F202" i="3"/>
  <c r="P202" i="3"/>
  <c r="I202" i="3"/>
  <c r="G202" i="3"/>
  <c r="R194" i="3"/>
  <c r="P194" i="3"/>
  <c r="F194" i="3"/>
  <c r="U194" i="3"/>
  <c r="I194" i="3"/>
  <c r="K194" i="3"/>
  <c r="J194" i="3"/>
  <c r="N194" i="3"/>
  <c r="H194" i="3"/>
  <c r="Q194" i="3"/>
  <c r="T186" i="3"/>
  <c r="S186" i="3"/>
  <c r="O186" i="3"/>
  <c r="K186" i="3"/>
  <c r="J186" i="3"/>
  <c r="L186" i="3"/>
  <c r="H186" i="3"/>
  <c r="M186" i="3"/>
  <c r="I186" i="3"/>
  <c r="R186" i="3"/>
  <c r="U186" i="3"/>
  <c r="F178" i="3"/>
  <c r="S178" i="3"/>
  <c r="R178" i="3"/>
  <c r="V178" i="3"/>
  <c r="G178" i="3"/>
  <c r="Q178" i="3"/>
  <c r="H178" i="3"/>
  <c r="K178" i="3"/>
  <c r="P178" i="3"/>
  <c r="L155" i="3"/>
  <c r="U155" i="3"/>
  <c r="H147" i="3"/>
  <c r="P147" i="3"/>
  <c r="T147" i="3"/>
  <c r="H139" i="3"/>
  <c r="K139" i="3"/>
  <c r="N139" i="3"/>
  <c r="R139" i="3"/>
  <c r="F139" i="3"/>
  <c r="J139" i="3"/>
  <c r="U139" i="3"/>
  <c r="K131" i="3"/>
  <c r="I131" i="3"/>
  <c r="S131" i="3"/>
  <c r="O131" i="3"/>
  <c r="U131" i="3"/>
  <c r="L131" i="3"/>
  <c r="J131" i="3"/>
  <c r="M131" i="3"/>
  <c r="O123" i="3"/>
  <c r="L123" i="3"/>
  <c r="I123" i="3"/>
  <c r="M123" i="3"/>
  <c r="Q123" i="3"/>
  <c r="U123" i="3"/>
  <c r="F123" i="3"/>
  <c r="J115" i="3"/>
  <c r="O115" i="3"/>
  <c r="K115" i="3"/>
  <c r="Q115" i="3"/>
  <c r="S115" i="3"/>
  <c r="G115" i="3"/>
  <c r="L115" i="3"/>
  <c r="R115" i="3"/>
  <c r="T115" i="3"/>
  <c r="L107" i="3"/>
  <c r="O107" i="3"/>
  <c r="H107" i="3"/>
  <c r="K107" i="3"/>
  <c r="N107" i="3"/>
  <c r="I107" i="3"/>
  <c r="J107" i="3"/>
  <c r="N99" i="3"/>
  <c r="F99" i="3"/>
  <c r="M99" i="3"/>
  <c r="Q99" i="3"/>
  <c r="U99" i="3"/>
  <c r="P99" i="3"/>
  <c r="K91" i="3"/>
  <c r="F91" i="3"/>
  <c r="J91" i="3"/>
  <c r="V91" i="3"/>
  <c r="Q91" i="3"/>
  <c r="R91" i="3"/>
  <c r="I91" i="3"/>
  <c r="S91" i="3"/>
  <c r="O91" i="3"/>
  <c r="T91" i="3"/>
  <c r="T83" i="3"/>
  <c r="Q83" i="3"/>
  <c r="M83" i="3"/>
  <c r="P83" i="3"/>
  <c r="U83" i="3"/>
  <c r="F83" i="3"/>
  <c r="H83" i="3"/>
  <c r="H75" i="3"/>
  <c r="R75" i="3"/>
  <c r="Q75" i="3"/>
  <c r="I75" i="3"/>
  <c r="K75" i="3"/>
  <c r="V75" i="3"/>
  <c r="S75" i="3"/>
  <c r="G75" i="3"/>
  <c r="L75" i="3"/>
  <c r="H61" i="3"/>
  <c r="T61" i="3"/>
  <c r="R61" i="3"/>
  <c r="O61" i="3"/>
  <c r="K61" i="3"/>
  <c r="U61" i="3"/>
  <c r="S61" i="3"/>
  <c r="L61" i="3"/>
  <c r="P53" i="3"/>
  <c r="M53" i="3"/>
  <c r="L53" i="3"/>
  <c r="I53" i="3"/>
  <c r="T53" i="3"/>
  <c r="H53" i="3"/>
  <c r="G53" i="3"/>
  <c r="N53" i="3"/>
  <c r="J26" i="3"/>
  <c r="R26" i="3"/>
  <c r="P240" i="3"/>
  <c r="N240" i="3"/>
  <c r="O240" i="3"/>
  <c r="Q240" i="3"/>
  <c r="L240" i="3"/>
  <c r="I232" i="3"/>
  <c r="V232" i="3"/>
  <c r="U232" i="3"/>
  <c r="Q224" i="3"/>
  <c r="M224" i="3"/>
  <c r="S224" i="3"/>
  <c r="L224" i="3"/>
  <c r="K224" i="3"/>
  <c r="T224" i="3"/>
  <c r="J224" i="3"/>
  <c r="K216" i="3"/>
  <c r="L216" i="3"/>
  <c r="Q216" i="3"/>
  <c r="U216" i="3"/>
  <c r="J216" i="3"/>
  <c r="F216" i="3"/>
  <c r="V216" i="3"/>
  <c r="G216" i="3"/>
  <c r="L208" i="3"/>
  <c r="Q208" i="3"/>
  <c r="T208" i="3"/>
  <c r="V208" i="3"/>
  <c r="U208" i="3"/>
  <c r="N208" i="3"/>
  <c r="H208" i="3"/>
  <c r="R200" i="3"/>
  <c r="M200" i="3"/>
  <c r="N176" i="3"/>
  <c r="J176" i="3"/>
  <c r="S113" i="3"/>
  <c r="R113" i="3"/>
  <c r="M113" i="3"/>
  <c r="U44" i="3"/>
  <c r="F19" i="3"/>
  <c r="Q19" i="3"/>
  <c r="K231" i="3"/>
  <c r="G231" i="3"/>
  <c r="I223" i="3"/>
  <c r="V223" i="3"/>
  <c r="P207" i="3"/>
  <c r="M207" i="3"/>
  <c r="F160" i="3"/>
  <c r="N160" i="3"/>
  <c r="I136" i="3"/>
  <c r="G136" i="3"/>
  <c r="F128" i="3"/>
  <c r="M128" i="3"/>
  <c r="T128" i="3"/>
  <c r="R120" i="3"/>
  <c r="U120" i="3"/>
  <c r="I120" i="3"/>
  <c r="F120" i="3"/>
  <c r="K72" i="3"/>
  <c r="T72" i="3"/>
  <c r="H241" i="3"/>
  <c r="T241" i="3"/>
  <c r="I241" i="3"/>
  <c r="I233" i="3"/>
  <c r="U233" i="3"/>
  <c r="J233" i="3"/>
  <c r="K217" i="3"/>
  <c r="R217" i="3"/>
  <c r="M209" i="3"/>
  <c r="I209" i="3"/>
  <c r="T201" i="3"/>
  <c r="Q201" i="3"/>
  <c r="R201" i="3"/>
  <c r="M185" i="3"/>
  <c r="I185" i="3"/>
  <c r="T162" i="3"/>
  <c r="S162" i="3"/>
  <c r="L138" i="3"/>
  <c r="K138" i="3"/>
  <c r="O138" i="3"/>
  <c r="Q138" i="3"/>
  <c r="L130" i="3"/>
  <c r="G130" i="3"/>
  <c r="T122" i="3"/>
  <c r="Q122" i="3"/>
  <c r="P106" i="3"/>
  <c r="U106" i="3"/>
  <c r="L98" i="3"/>
  <c r="K98" i="3"/>
  <c r="V44" i="3"/>
  <c r="P166" i="3"/>
  <c r="J166" i="3"/>
  <c r="G94" i="3"/>
  <c r="S94" i="3"/>
  <c r="U130" i="3"/>
  <c r="M138" i="3"/>
  <c r="N138" i="3"/>
  <c r="G138" i="3"/>
  <c r="S138" i="3"/>
  <c r="H201" i="3"/>
  <c r="G209" i="3"/>
  <c r="J241" i="3"/>
  <c r="R233" i="3"/>
  <c r="J193" i="3"/>
  <c r="O225" i="3"/>
  <c r="F193" i="3"/>
  <c r="T209" i="3"/>
  <c r="T225" i="3"/>
  <c r="L233" i="3"/>
  <c r="M74" i="3"/>
  <c r="Q98" i="3"/>
  <c r="T98" i="3"/>
  <c r="M106" i="3"/>
  <c r="Q114" i="3"/>
  <c r="J122" i="3"/>
  <c r="V146" i="3"/>
  <c r="N162" i="3"/>
  <c r="F235" i="1"/>
  <c r="Y235" i="1" s="1"/>
  <c r="U138" i="3"/>
  <c r="V138" i="3"/>
  <c r="H130" i="3"/>
  <c r="R130" i="3"/>
  <c r="N201" i="3"/>
  <c r="I201" i="3"/>
  <c r="U241" i="3"/>
  <c r="P217" i="3"/>
  <c r="V241" i="3"/>
  <c r="F146" i="3"/>
  <c r="S233" i="3"/>
  <c r="H233" i="3"/>
  <c r="N177" i="3"/>
  <c r="T193" i="3"/>
  <c r="S209" i="3"/>
  <c r="O233" i="3"/>
  <c r="O241" i="3"/>
  <c r="L74" i="3"/>
  <c r="O98" i="3"/>
  <c r="J106" i="3"/>
  <c r="T106" i="3"/>
  <c r="U114" i="3"/>
  <c r="I122" i="3"/>
  <c r="U146" i="3"/>
  <c r="F162" i="3"/>
  <c r="AS53" i="3"/>
  <c r="F62" i="1"/>
  <c r="Y62" i="1" s="1"/>
  <c r="O231" i="3"/>
  <c r="N231" i="3"/>
  <c r="N199" i="3"/>
  <c r="O199" i="3"/>
  <c r="F136" i="3"/>
  <c r="J136" i="3"/>
  <c r="Q72" i="3"/>
  <c r="O72" i="3"/>
  <c r="N58" i="3"/>
  <c r="K58" i="3"/>
  <c r="S58" i="3"/>
  <c r="O58" i="3"/>
  <c r="F50" i="3"/>
  <c r="G50" i="3"/>
  <c r="N19" i="3"/>
  <c r="N238" i="3"/>
  <c r="K238" i="3"/>
  <c r="P230" i="3"/>
  <c r="O230" i="3"/>
  <c r="K230" i="3"/>
  <c r="H230" i="3"/>
  <c r="M230" i="3"/>
  <c r="I230" i="3"/>
  <c r="T190" i="3"/>
  <c r="V190" i="3"/>
  <c r="U190" i="3"/>
  <c r="J174" i="3"/>
  <c r="S174" i="3"/>
  <c r="V174" i="3"/>
  <c r="N167" i="3"/>
  <c r="I167" i="3"/>
  <c r="F159" i="3"/>
  <c r="L159" i="3"/>
  <c r="F87" i="3"/>
  <c r="I87" i="3"/>
  <c r="L79" i="3"/>
  <c r="T79" i="3"/>
  <c r="L57" i="3"/>
  <c r="T57" i="3"/>
  <c r="V57" i="3"/>
  <c r="AA151" i="2"/>
  <c r="AR149" i="3" s="1"/>
  <c r="AA144" i="2"/>
  <c r="AR142" i="3" s="1"/>
  <c r="S5" i="1"/>
  <c r="AA187" i="2"/>
  <c r="AR185" i="3" s="1"/>
  <c r="G181" i="3"/>
  <c r="K181" i="3"/>
  <c r="V181" i="3"/>
  <c r="S181" i="3"/>
  <c r="L181" i="3"/>
  <c r="U181" i="3"/>
  <c r="I173" i="3"/>
  <c r="M173" i="3"/>
  <c r="H158" i="3"/>
  <c r="P158" i="3"/>
  <c r="I158" i="3"/>
  <c r="S142" i="3"/>
  <c r="M142" i="3"/>
  <c r="I142" i="3"/>
  <c r="L142" i="3"/>
  <c r="F142" i="3"/>
  <c r="V134" i="3"/>
  <c r="S134" i="3"/>
  <c r="M134" i="3"/>
  <c r="F134" i="3"/>
  <c r="K134" i="3"/>
  <c r="P118" i="3"/>
  <c r="L118" i="3"/>
  <c r="Q118" i="3"/>
  <c r="G118" i="3"/>
  <c r="J118" i="3"/>
  <c r="V110" i="3"/>
  <c r="H110" i="3"/>
  <c r="M110" i="3"/>
  <c r="N110" i="3"/>
  <c r="P110" i="3"/>
  <c r="I102" i="3"/>
  <c r="V102" i="3"/>
  <c r="Q102" i="3"/>
  <c r="L102" i="3"/>
  <c r="R102" i="3"/>
  <c r="N102" i="3"/>
  <c r="F94" i="3"/>
  <c r="Q94" i="3"/>
  <c r="T94" i="3"/>
  <c r="J94" i="3"/>
  <c r="V94" i="3"/>
  <c r="R94" i="3"/>
  <c r="N86" i="3"/>
  <c r="P86" i="3"/>
  <c r="I78" i="3"/>
  <c r="L78" i="3"/>
  <c r="Q78" i="3"/>
  <c r="N78" i="3"/>
  <c r="J78" i="3"/>
  <c r="S78" i="3"/>
  <c r="I56" i="3"/>
  <c r="Q56" i="3"/>
  <c r="U56" i="3"/>
  <c r="R56" i="3"/>
  <c r="I48" i="3"/>
  <c r="S48" i="3"/>
  <c r="V48" i="3"/>
  <c r="G19" i="3"/>
  <c r="H19" i="3"/>
  <c r="V19" i="3"/>
  <c r="I19" i="3"/>
  <c r="M19" i="3"/>
  <c r="P19" i="3"/>
  <c r="AS218" i="3"/>
  <c r="F117" i="1"/>
  <c r="Y117" i="1" s="1"/>
  <c r="L5" i="3"/>
  <c r="G5" i="3"/>
  <c r="H5" i="3"/>
  <c r="P5" i="3"/>
  <c r="AA104" i="2"/>
  <c r="B102" i="3" s="1"/>
  <c r="R227" i="3"/>
  <c r="Q227" i="3"/>
  <c r="N219" i="3"/>
  <c r="O219" i="3"/>
  <c r="I219" i="3"/>
  <c r="Q219" i="3"/>
  <c r="M219" i="3"/>
  <c r="R211" i="3"/>
  <c r="K211" i="3"/>
  <c r="H203" i="3"/>
  <c r="G203" i="3"/>
  <c r="I203" i="3"/>
  <c r="M195" i="3"/>
  <c r="J195" i="3"/>
  <c r="R195" i="3"/>
  <c r="K195" i="3"/>
  <c r="R187" i="3"/>
  <c r="G187" i="3"/>
  <c r="I187" i="3"/>
  <c r="V171" i="3"/>
  <c r="G171" i="3"/>
  <c r="Q171" i="3"/>
  <c r="N164" i="3"/>
  <c r="R164" i="3"/>
  <c r="K156" i="3"/>
  <c r="L156" i="3"/>
  <c r="M156" i="3"/>
  <c r="U156" i="3"/>
  <c r="L140" i="3"/>
  <c r="R140" i="3"/>
  <c r="U140" i="3"/>
  <c r="F124" i="3"/>
  <c r="Q124" i="3"/>
  <c r="I124" i="3"/>
  <c r="U116" i="3"/>
  <c r="M116" i="3"/>
  <c r="Q116" i="3"/>
  <c r="R108" i="3"/>
  <c r="J108" i="3"/>
  <c r="J100" i="3"/>
  <c r="S100" i="3"/>
  <c r="L100" i="3"/>
  <c r="H100" i="3"/>
  <c r="I92" i="3"/>
  <c r="H92" i="3"/>
  <c r="N92" i="3"/>
  <c r="L84" i="3"/>
  <c r="I84" i="3"/>
  <c r="O76" i="3"/>
  <c r="T76" i="3"/>
  <c r="G76" i="3"/>
  <c r="F76" i="3"/>
  <c r="N76" i="3"/>
  <c r="M54" i="3"/>
  <c r="O54" i="3"/>
  <c r="H54" i="3"/>
  <c r="Q54" i="3"/>
  <c r="AS43" i="3"/>
  <c r="AA45" i="2"/>
  <c r="B43" i="3" s="1"/>
  <c r="Q48" i="3"/>
  <c r="P134" i="3"/>
  <c r="K136" i="3"/>
  <c r="H238" i="3"/>
  <c r="L134" i="3"/>
  <c r="N181" i="3"/>
  <c r="I237" i="3"/>
  <c r="H56" i="3"/>
  <c r="F78" i="3"/>
  <c r="V86" i="3"/>
  <c r="H94" i="3"/>
  <c r="P102" i="3"/>
  <c r="J110" i="3"/>
  <c r="N142" i="3"/>
  <c r="V230" i="3"/>
  <c r="O112" i="3"/>
  <c r="Q57" i="3"/>
  <c r="G79" i="3"/>
  <c r="N151" i="3"/>
  <c r="H223" i="3"/>
  <c r="L231" i="3"/>
  <c r="U19" i="3"/>
  <c r="C57" i="1"/>
  <c r="U30" i="3"/>
  <c r="R27" i="3"/>
  <c r="AA238" i="2"/>
  <c r="B236" i="3" s="1"/>
  <c r="AA80" i="2"/>
  <c r="B78" i="3" s="1"/>
  <c r="C128" i="1"/>
  <c r="O223" i="3"/>
  <c r="Q223" i="3"/>
  <c r="K223" i="3"/>
  <c r="O215" i="3"/>
  <c r="R215" i="3"/>
  <c r="O207" i="3"/>
  <c r="Q207" i="3"/>
  <c r="V184" i="3"/>
  <c r="J184" i="3"/>
  <c r="O59" i="3"/>
  <c r="L59" i="3"/>
  <c r="K7" i="3"/>
  <c r="R7" i="3"/>
  <c r="J207" i="3"/>
  <c r="L184" i="3"/>
  <c r="G184" i="3"/>
  <c r="K191" i="3"/>
  <c r="S231" i="3"/>
  <c r="J168" i="3"/>
  <c r="U199" i="3"/>
  <c r="H215" i="3"/>
  <c r="G223" i="3"/>
  <c r="V231" i="3"/>
  <c r="R207" i="3"/>
  <c r="Q222" i="3"/>
  <c r="M222" i="3"/>
  <c r="V36" i="3"/>
  <c r="N36" i="3"/>
  <c r="T36" i="3"/>
  <c r="U36" i="3"/>
  <c r="K36" i="3"/>
  <c r="H271" i="1"/>
  <c r="G271" i="1"/>
  <c r="J223" i="3"/>
  <c r="U184" i="3"/>
  <c r="F184" i="3"/>
  <c r="L207" i="3"/>
  <c r="L223" i="3"/>
  <c r="G207" i="3"/>
  <c r="V215" i="3"/>
  <c r="N223" i="3"/>
  <c r="U231" i="3"/>
  <c r="V161" i="3"/>
  <c r="N44" i="3"/>
  <c r="H44" i="3"/>
  <c r="Q215" i="3"/>
  <c r="Q184" i="3"/>
  <c r="T239" i="3"/>
  <c r="V207" i="3"/>
  <c r="F223" i="3"/>
  <c r="M231" i="3"/>
  <c r="R35" i="3"/>
  <c r="Q35" i="3"/>
  <c r="F35" i="3"/>
  <c r="I35" i="3"/>
  <c r="S35" i="3"/>
  <c r="N215" i="3"/>
  <c r="R230" i="3"/>
  <c r="R184" i="3"/>
  <c r="I184" i="3"/>
  <c r="U230" i="3"/>
  <c r="N222" i="3"/>
  <c r="F230" i="3"/>
  <c r="I231" i="3"/>
  <c r="N207" i="3"/>
  <c r="F215" i="3"/>
  <c r="M223" i="3"/>
  <c r="H239" i="3"/>
  <c r="F89" i="3"/>
  <c r="L215" i="3"/>
  <c r="R223" i="3"/>
  <c r="D277" i="1"/>
  <c r="J271" i="1"/>
  <c r="J171" i="3"/>
  <c r="K171" i="3"/>
  <c r="R124" i="3"/>
  <c r="V124" i="3"/>
  <c r="F48" i="1"/>
  <c r="Y48" i="1" s="1"/>
  <c r="V35" i="3"/>
  <c r="F252" i="1"/>
  <c r="Y252" i="1" s="1"/>
  <c r="F241" i="1"/>
  <c r="Y241" i="1" s="1"/>
  <c r="F237" i="1"/>
  <c r="Y237" i="1" s="1"/>
  <c r="F234" i="1"/>
  <c r="Y234" i="1" s="1"/>
  <c r="F213" i="1"/>
  <c r="Y213" i="1" s="1"/>
  <c r="F183" i="1"/>
  <c r="Y183" i="1" s="1"/>
  <c r="F185" i="1"/>
  <c r="Y185" i="1" s="1"/>
  <c r="F157" i="1"/>
  <c r="Y157" i="1" s="1"/>
  <c r="F148" i="1"/>
  <c r="Y148" i="1" s="1"/>
  <c r="F138" i="1"/>
  <c r="Y138" i="1" s="1"/>
  <c r="F95" i="1"/>
  <c r="Y95" i="1" s="1"/>
  <c r="F93" i="1"/>
  <c r="Y93" i="1" s="1"/>
  <c r="L132" i="3"/>
  <c r="Q231" i="3"/>
  <c r="M171" i="3"/>
  <c r="P76" i="3"/>
  <c r="S230" i="3"/>
  <c r="K62" i="3"/>
  <c r="K76" i="3"/>
  <c r="M92" i="3"/>
  <c r="N100" i="3"/>
  <c r="K116" i="3"/>
  <c r="J124" i="3"/>
  <c r="P184" i="3"/>
  <c r="L222" i="3"/>
  <c r="I229" i="3"/>
  <c r="T184" i="3"/>
  <c r="T215" i="3"/>
  <c r="T231" i="3"/>
  <c r="F222" i="3"/>
  <c r="Q238" i="3"/>
  <c r="F183" i="3"/>
  <c r="F207" i="3"/>
  <c r="U215" i="3"/>
  <c r="P231" i="3"/>
  <c r="T207" i="3"/>
  <c r="D271" i="1"/>
  <c r="I271" i="1"/>
  <c r="N217" i="3"/>
  <c r="I217" i="3"/>
  <c r="V209" i="3"/>
  <c r="K209" i="3"/>
  <c r="K193" i="3"/>
  <c r="H193" i="3"/>
  <c r="N178" i="3"/>
  <c r="O178" i="3"/>
  <c r="T163" i="3"/>
  <c r="N163" i="3"/>
  <c r="L139" i="3"/>
  <c r="S139" i="3"/>
  <c r="O139" i="3"/>
  <c r="N123" i="3"/>
  <c r="T123" i="3"/>
  <c r="V123" i="3"/>
  <c r="U115" i="3"/>
  <c r="H115" i="3"/>
  <c r="Q107" i="3"/>
  <c r="R107" i="3"/>
  <c r="V107" i="3"/>
  <c r="L99" i="3"/>
  <c r="R99" i="3"/>
  <c r="N91" i="3"/>
  <c r="L91" i="3"/>
  <c r="G91" i="3"/>
  <c r="V83" i="3"/>
  <c r="L83" i="3"/>
  <c r="N83" i="3"/>
  <c r="T75" i="3"/>
  <c r="F75" i="3"/>
  <c r="J61" i="3"/>
  <c r="G61" i="3"/>
  <c r="Q53" i="3"/>
  <c r="U53" i="3"/>
  <c r="F45" i="1"/>
  <c r="Y45" i="1" s="1"/>
  <c r="AS36" i="3"/>
  <c r="AA38" i="2"/>
  <c r="P36" i="3"/>
  <c r="K137" i="3"/>
  <c r="M184" i="3"/>
  <c r="I207" i="3"/>
  <c r="R231" i="3"/>
  <c r="H184" i="3"/>
  <c r="K207" i="3"/>
  <c r="I215" i="3"/>
  <c r="P191" i="3"/>
  <c r="U207" i="3"/>
  <c r="P223" i="3"/>
  <c r="H231" i="3"/>
  <c r="O105" i="3"/>
  <c r="K215" i="3"/>
  <c r="K199" i="3"/>
  <c r="K240" i="3"/>
  <c r="M240" i="3"/>
  <c r="U224" i="3"/>
  <c r="H224" i="3"/>
  <c r="N216" i="3"/>
  <c r="I216" i="3"/>
  <c r="F208" i="3"/>
  <c r="K208" i="3"/>
  <c r="J208" i="3"/>
  <c r="S184" i="3"/>
  <c r="T169" i="3"/>
  <c r="G169" i="3"/>
  <c r="O162" i="3"/>
  <c r="U162" i="3"/>
  <c r="K162" i="3"/>
  <c r="F154" i="3"/>
  <c r="O154" i="3"/>
  <c r="L122" i="3"/>
  <c r="O122" i="3"/>
  <c r="N114" i="3"/>
  <c r="P114" i="3"/>
  <c r="S98" i="3"/>
  <c r="U98" i="3"/>
  <c r="P98" i="3"/>
  <c r="U82" i="3"/>
  <c r="Q82" i="3"/>
  <c r="M60" i="3"/>
  <c r="S60" i="3"/>
  <c r="R36" i="3"/>
  <c r="T74" i="3"/>
  <c r="S74" i="3"/>
  <c r="K44" i="3"/>
  <c r="C96" i="1"/>
  <c r="C248" i="1"/>
  <c r="C121" i="1"/>
  <c r="G43" i="3"/>
  <c r="AA91" i="2"/>
  <c r="AR89" i="3" s="1"/>
  <c r="O237" i="3"/>
  <c r="G237" i="3"/>
  <c r="S237" i="3"/>
  <c r="H237" i="3"/>
  <c r="N237" i="3"/>
  <c r="N221" i="3"/>
  <c r="F221" i="3"/>
  <c r="R221" i="3"/>
  <c r="G221" i="3"/>
  <c r="M221" i="3"/>
  <c r="J198" i="3"/>
  <c r="G198" i="3"/>
  <c r="P168" i="3"/>
  <c r="H168" i="3"/>
  <c r="G168" i="3"/>
  <c r="S168" i="3"/>
  <c r="O168" i="3"/>
  <c r="F145" i="3"/>
  <c r="P145" i="3"/>
  <c r="Q145" i="3"/>
  <c r="J129" i="3"/>
  <c r="O129" i="3"/>
  <c r="S129" i="3"/>
  <c r="H129" i="3"/>
  <c r="P129" i="3"/>
  <c r="M97" i="3"/>
  <c r="R97" i="3"/>
  <c r="O97" i="3"/>
  <c r="S97" i="3"/>
  <c r="L97" i="3"/>
  <c r="J97" i="3"/>
  <c r="Q97" i="3"/>
  <c r="U51" i="3"/>
  <c r="O51" i="3"/>
  <c r="K51" i="3"/>
  <c r="S51" i="3"/>
  <c r="H113" i="3"/>
  <c r="Q59" i="3"/>
  <c r="I190" i="3"/>
  <c r="L190" i="3"/>
  <c r="Q221" i="3"/>
  <c r="T168" i="3"/>
  <c r="V214" i="3"/>
  <c r="Q168" i="3"/>
  <c r="F51" i="3"/>
  <c r="P97" i="3"/>
  <c r="N105" i="3"/>
  <c r="R121" i="3"/>
  <c r="O145" i="3"/>
  <c r="S228" i="3"/>
  <c r="O228" i="3"/>
  <c r="R152" i="3"/>
  <c r="G152" i="3"/>
  <c r="R72" i="3"/>
  <c r="H72" i="3"/>
  <c r="P72" i="3"/>
  <c r="S72" i="3"/>
  <c r="V72" i="3"/>
  <c r="L72" i="3"/>
  <c r="J72" i="3"/>
  <c r="N136" i="3"/>
  <c r="T112" i="3"/>
  <c r="O174" i="3"/>
  <c r="U174" i="3"/>
  <c r="P174" i="3"/>
  <c r="G167" i="3"/>
  <c r="K167" i="3"/>
  <c r="O167" i="3"/>
  <c r="T167" i="3"/>
  <c r="H167" i="3"/>
  <c r="U167" i="3"/>
  <c r="P159" i="3"/>
  <c r="K159" i="3"/>
  <c r="U159" i="3"/>
  <c r="S159" i="3"/>
  <c r="O151" i="3"/>
  <c r="T151" i="3"/>
  <c r="J151" i="3"/>
  <c r="K151" i="3"/>
  <c r="F151" i="3"/>
  <c r="G127" i="3"/>
  <c r="F127" i="3"/>
  <c r="R87" i="3"/>
  <c r="G87" i="3"/>
  <c r="J87" i="3"/>
  <c r="N87" i="3"/>
  <c r="T87" i="3"/>
  <c r="V87" i="3"/>
  <c r="K87" i="3"/>
  <c r="O79" i="3"/>
  <c r="M79" i="3"/>
  <c r="H79" i="3"/>
  <c r="S79" i="3"/>
  <c r="P79" i="3"/>
  <c r="U79" i="3"/>
  <c r="M57" i="3"/>
  <c r="P57" i="3"/>
  <c r="G57" i="3"/>
  <c r="S57" i="3"/>
  <c r="O57" i="3"/>
  <c r="J49" i="3"/>
  <c r="U49" i="3"/>
  <c r="T49" i="3"/>
  <c r="F9" i="3"/>
  <c r="L9" i="3"/>
  <c r="F229" i="3"/>
  <c r="M229" i="3"/>
  <c r="K229" i="3"/>
  <c r="R229" i="3"/>
  <c r="G229" i="3"/>
  <c r="T229" i="3"/>
  <c r="M105" i="3"/>
  <c r="R105" i="3"/>
  <c r="V105" i="3"/>
  <c r="J105" i="3"/>
  <c r="G105" i="3"/>
  <c r="M73" i="3"/>
  <c r="U73" i="3"/>
  <c r="U128" i="3"/>
  <c r="K236" i="3"/>
  <c r="S120" i="3"/>
  <c r="I221" i="3"/>
  <c r="I168" i="3"/>
  <c r="V136" i="3"/>
  <c r="F137" i="3"/>
  <c r="O137" i="3"/>
  <c r="H137" i="3"/>
  <c r="U136" i="3"/>
  <c r="N128" i="3"/>
  <c r="J128" i="3"/>
  <c r="Q58" i="3"/>
  <c r="O182" i="3"/>
  <c r="T196" i="3"/>
  <c r="K221" i="3"/>
  <c r="R96" i="3"/>
  <c r="S214" i="3"/>
  <c r="V58" i="3"/>
  <c r="F104" i="3"/>
  <c r="P221" i="3"/>
  <c r="O229" i="3"/>
  <c r="L176" i="3"/>
  <c r="R174" i="3"/>
  <c r="P198" i="3"/>
  <c r="F214" i="3"/>
  <c r="I72" i="3"/>
  <c r="K112" i="3"/>
  <c r="V168" i="3"/>
  <c r="N159" i="3"/>
  <c r="H57" i="3"/>
  <c r="I79" i="3"/>
  <c r="Q87" i="3"/>
  <c r="S151" i="3"/>
  <c r="Q159" i="3"/>
  <c r="Q167" i="3"/>
  <c r="J51" i="3"/>
  <c r="R73" i="3"/>
  <c r="I97" i="3"/>
  <c r="T105" i="3"/>
  <c r="U105" i="3"/>
  <c r="L121" i="3"/>
  <c r="V129" i="3"/>
  <c r="S145" i="3"/>
  <c r="T221" i="3"/>
  <c r="U221" i="3"/>
  <c r="V237" i="3"/>
  <c r="M176" i="3"/>
  <c r="P176" i="3"/>
  <c r="Q176" i="3"/>
  <c r="O153" i="3"/>
  <c r="Q153" i="3"/>
  <c r="F153" i="3"/>
  <c r="G153" i="3"/>
  <c r="N113" i="3"/>
  <c r="Q113" i="3"/>
  <c r="O113" i="3"/>
  <c r="F81" i="3"/>
  <c r="O81" i="3"/>
  <c r="T220" i="3"/>
  <c r="H220" i="3"/>
  <c r="G213" i="3"/>
  <c r="H213" i="3"/>
  <c r="V120" i="3"/>
  <c r="T120" i="3"/>
  <c r="G120" i="3"/>
  <c r="J120" i="3"/>
  <c r="I112" i="3"/>
  <c r="L112" i="3"/>
  <c r="U112" i="3"/>
  <c r="M112" i="3"/>
  <c r="F112" i="3"/>
  <c r="Q112" i="3"/>
  <c r="N50" i="3"/>
  <c r="Q50" i="3"/>
  <c r="T50" i="3"/>
  <c r="P50" i="3"/>
  <c r="M50" i="3"/>
  <c r="I50" i="3"/>
  <c r="M136" i="3"/>
  <c r="O136" i="3"/>
  <c r="Q137" i="3"/>
  <c r="L136" i="3"/>
  <c r="M206" i="3"/>
  <c r="N214" i="3"/>
  <c r="V50" i="3"/>
  <c r="O176" i="3"/>
  <c r="T97" i="3"/>
  <c r="U137" i="3"/>
  <c r="N137" i="3"/>
  <c r="P137" i="3"/>
  <c r="V128" i="3"/>
  <c r="M168" i="3"/>
  <c r="P120" i="3"/>
  <c r="K189" i="3"/>
  <c r="K237" i="3"/>
  <c r="U72" i="3"/>
  <c r="N112" i="3"/>
  <c r="H97" i="3"/>
  <c r="L113" i="3"/>
  <c r="K145" i="3"/>
  <c r="J214" i="3"/>
  <c r="G214" i="3"/>
  <c r="K214" i="3"/>
  <c r="O214" i="3"/>
  <c r="U214" i="3"/>
  <c r="H214" i="3"/>
  <c r="R190" i="3"/>
  <c r="P190" i="3"/>
  <c r="H190" i="3"/>
  <c r="S190" i="3"/>
  <c r="J190" i="3"/>
  <c r="M190" i="3"/>
  <c r="H121" i="3"/>
  <c r="N121" i="3"/>
  <c r="G121" i="3"/>
  <c r="V59" i="3"/>
  <c r="J59" i="3"/>
  <c r="P59" i="3"/>
  <c r="K59" i="3"/>
  <c r="S59" i="3"/>
  <c r="G4" i="3"/>
  <c r="N4" i="3"/>
  <c r="V4" i="3"/>
  <c r="L137" i="3"/>
  <c r="S229" i="3"/>
  <c r="N145" i="3"/>
  <c r="T121" i="3"/>
  <c r="P237" i="3"/>
  <c r="N190" i="3"/>
  <c r="H176" i="3"/>
  <c r="T237" i="3"/>
  <c r="Q73" i="3"/>
  <c r="U97" i="3"/>
  <c r="L129" i="3"/>
  <c r="U161" i="3"/>
  <c r="F80" i="3"/>
  <c r="L80" i="3"/>
  <c r="H80" i="3"/>
  <c r="U58" i="3"/>
  <c r="R58" i="3"/>
  <c r="F58" i="3"/>
  <c r="J58" i="3"/>
  <c r="F6" i="3"/>
  <c r="M6" i="3"/>
  <c r="J137" i="3"/>
  <c r="H229" i="3"/>
  <c r="K190" i="3"/>
  <c r="G112" i="3"/>
  <c r="L51" i="3"/>
  <c r="K97" i="3"/>
  <c r="K129" i="3"/>
  <c r="V137" i="3"/>
  <c r="S137" i="3"/>
  <c r="S136" i="3"/>
  <c r="T135" i="3"/>
  <c r="T136" i="3"/>
  <c r="G128" i="3"/>
  <c r="K128" i="3"/>
  <c r="L237" i="3"/>
  <c r="L105" i="3"/>
  <c r="M58" i="3"/>
  <c r="M120" i="3"/>
  <c r="H120" i="3"/>
  <c r="K176" i="3"/>
  <c r="T214" i="3"/>
  <c r="U229" i="3"/>
  <c r="J189" i="3"/>
  <c r="O221" i="3"/>
  <c r="R237" i="3"/>
  <c r="Q190" i="3"/>
  <c r="O206" i="3"/>
  <c r="J50" i="3"/>
  <c r="L50" i="3"/>
  <c r="G72" i="3"/>
  <c r="S112" i="3"/>
  <c r="K168" i="3"/>
  <c r="F168" i="3"/>
  <c r="F167" i="3"/>
  <c r="H49" i="3"/>
  <c r="N57" i="3"/>
  <c r="J79" i="3"/>
  <c r="V79" i="3"/>
  <c r="P87" i="3"/>
  <c r="J127" i="3"/>
  <c r="I151" i="3"/>
  <c r="O159" i="3"/>
  <c r="P167" i="3"/>
  <c r="H51" i="3"/>
  <c r="G59" i="3"/>
  <c r="G73" i="3"/>
  <c r="G97" i="3"/>
  <c r="S105" i="3"/>
  <c r="K113" i="3"/>
  <c r="M121" i="3"/>
  <c r="I145" i="3"/>
  <c r="R145" i="3"/>
  <c r="M198" i="3"/>
  <c r="S185" i="3"/>
  <c r="O185" i="3"/>
  <c r="F185" i="3"/>
  <c r="J185" i="3"/>
  <c r="N185" i="3"/>
  <c r="K185" i="3"/>
  <c r="L185" i="3"/>
  <c r="H171" i="3"/>
  <c r="L171" i="3"/>
  <c r="O171" i="3"/>
  <c r="T171" i="3"/>
  <c r="P171" i="3"/>
  <c r="S164" i="3"/>
  <c r="O164" i="3"/>
  <c r="T164" i="3"/>
  <c r="V156" i="3"/>
  <c r="I156" i="3"/>
  <c r="J156" i="3"/>
  <c r="O156" i="3"/>
  <c r="H124" i="3"/>
  <c r="S124" i="3"/>
  <c r="G124" i="3"/>
  <c r="L124" i="3"/>
  <c r="U124" i="3"/>
  <c r="F116" i="3"/>
  <c r="S116" i="3"/>
  <c r="O116" i="3"/>
  <c r="L116" i="3"/>
  <c r="G116" i="3"/>
  <c r="K108" i="3"/>
  <c r="T108" i="3"/>
  <c r="N108" i="3"/>
  <c r="P108" i="3"/>
  <c r="O108" i="3"/>
  <c r="G100" i="3"/>
  <c r="O100" i="3"/>
  <c r="Q100" i="3"/>
  <c r="V92" i="3"/>
  <c r="K92" i="3"/>
  <c r="P92" i="3"/>
  <c r="S92" i="3"/>
  <c r="U92" i="3"/>
  <c r="F84" i="3"/>
  <c r="G84" i="3"/>
  <c r="N84" i="3"/>
  <c r="J76" i="3"/>
  <c r="S76" i="3"/>
  <c r="L76" i="3"/>
  <c r="V62" i="3"/>
  <c r="G62" i="3"/>
  <c r="L62" i="3"/>
  <c r="O62" i="3"/>
  <c r="T62" i="3"/>
  <c r="P54" i="3"/>
  <c r="J54" i="3"/>
  <c r="U54" i="3"/>
  <c r="R54" i="3"/>
  <c r="AA168" i="2"/>
  <c r="AR166" i="3" s="1"/>
  <c r="F127" i="1"/>
  <c r="Y127" i="1" s="1"/>
  <c r="R137" i="3"/>
  <c r="T137" i="3"/>
  <c r="V140" i="3"/>
  <c r="O128" i="3"/>
  <c r="S128" i="3"/>
  <c r="G190" i="3"/>
  <c r="J206" i="3"/>
  <c r="F171" i="3"/>
  <c r="F54" i="3"/>
  <c r="G54" i="3"/>
  <c r="H62" i="3"/>
  <c r="Q76" i="3"/>
  <c r="K84" i="3"/>
  <c r="L92" i="3"/>
  <c r="M100" i="3"/>
  <c r="G108" i="3"/>
  <c r="P116" i="3"/>
  <c r="R116" i="3"/>
  <c r="O124" i="3"/>
  <c r="P156" i="3"/>
  <c r="G164" i="3"/>
  <c r="I58" i="3"/>
  <c r="T58" i="3"/>
  <c r="L120" i="3"/>
  <c r="O120" i="3"/>
  <c r="P105" i="3"/>
  <c r="O197" i="3"/>
  <c r="J229" i="3"/>
  <c r="J237" i="3"/>
  <c r="F190" i="3"/>
  <c r="Q214" i="3"/>
  <c r="R50" i="3"/>
  <c r="S50" i="3"/>
  <c r="F72" i="3"/>
  <c r="R112" i="3"/>
  <c r="U168" i="3"/>
  <c r="U176" i="3"/>
  <c r="R57" i="3"/>
  <c r="F57" i="3"/>
  <c r="R79" i="3"/>
  <c r="N79" i="3"/>
  <c r="H87" i="3"/>
  <c r="G143" i="3"/>
  <c r="P151" i="3"/>
  <c r="G159" i="3"/>
  <c r="M175" i="3"/>
  <c r="R185" i="3"/>
  <c r="Q51" i="3"/>
  <c r="F59" i="3"/>
  <c r="F73" i="3"/>
  <c r="V97" i="3"/>
  <c r="H105" i="3"/>
  <c r="I113" i="3"/>
  <c r="R129" i="3"/>
  <c r="V145" i="3"/>
  <c r="J145" i="3"/>
  <c r="T185" i="3"/>
  <c r="V221" i="3"/>
  <c r="F237" i="3"/>
  <c r="L214" i="3"/>
  <c r="O41" i="3"/>
  <c r="U41" i="3"/>
  <c r="T37" i="3"/>
  <c r="M37" i="3"/>
  <c r="G137" i="3"/>
  <c r="Q136" i="3"/>
  <c r="Q128" i="3"/>
  <c r="G58" i="3"/>
  <c r="N72" i="3"/>
  <c r="H73" i="3"/>
  <c r="P121" i="3"/>
  <c r="T145" i="3"/>
  <c r="M214" i="3"/>
  <c r="R128" i="3"/>
  <c r="M145" i="3"/>
  <c r="S198" i="3"/>
  <c r="Q120" i="3"/>
  <c r="H221" i="3"/>
  <c r="I206" i="3"/>
  <c r="U50" i="3"/>
  <c r="J112" i="3"/>
  <c r="N168" i="3"/>
  <c r="F176" i="3"/>
  <c r="S221" i="3"/>
  <c r="O73" i="3"/>
  <c r="I105" i="3"/>
  <c r="O121" i="3"/>
  <c r="N129" i="3"/>
  <c r="M167" i="3"/>
  <c r="N229" i="3"/>
  <c r="U220" i="3"/>
  <c r="U237" i="3"/>
  <c r="AA228" i="2"/>
  <c r="AR226" i="3" s="1"/>
  <c r="AA174" i="2"/>
  <c r="AR172" i="3" s="1"/>
  <c r="AA116" i="2"/>
  <c r="AR114" i="3" s="1"/>
  <c r="AS87" i="3"/>
  <c r="I137" i="3"/>
  <c r="R136" i="3"/>
  <c r="I140" i="3"/>
  <c r="H128" i="3"/>
  <c r="L128" i="3"/>
  <c r="K105" i="3"/>
  <c r="U171" i="3"/>
  <c r="K121" i="3"/>
  <c r="N54" i="3"/>
  <c r="U62" i="3"/>
  <c r="M76" i="3"/>
  <c r="I76" i="3"/>
  <c r="R84" i="3"/>
  <c r="R92" i="3"/>
  <c r="T100" i="3"/>
  <c r="Q108" i="3"/>
  <c r="N116" i="3"/>
  <c r="J116" i="3"/>
  <c r="N124" i="3"/>
  <c r="F156" i="3"/>
  <c r="V164" i="3"/>
  <c r="P58" i="3"/>
  <c r="L58" i="3"/>
  <c r="K120" i="3"/>
  <c r="N120" i="3"/>
  <c r="G197" i="3"/>
  <c r="Q229" i="3"/>
  <c r="Q237" i="3"/>
  <c r="L151" i="3"/>
  <c r="V229" i="3"/>
  <c r="N174" i="3"/>
  <c r="O190" i="3"/>
  <c r="I214" i="3"/>
  <c r="H50" i="3"/>
  <c r="K50" i="3"/>
  <c r="M72" i="3"/>
  <c r="P112" i="3"/>
  <c r="R168" i="3"/>
  <c r="S176" i="3"/>
  <c r="K57" i="3"/>
  <c r="U57" i="3"/>
  <c r="K79" i="3"/>
  <c r="F79" i="3"/>
  <c r="O87" i="3"/>
  <c r="F143" i="3"/>
  <c r="G151" i="3"/>
  <c r="V167" i="3"/>
  <c r="K183" i="3"/>
  <c r="G51" i="3"/>
  <c r="U59" i="3"/>
  <c r="N97" i="3"/>
  <c r="Q105" i="3"/>
  <c r="F113" i="3"/>
  <c r="I129" i="3"/>
  <c r="U145" i="3"/>
  <c r="P185" i="3"/>
  <c r="S87" i="3"/>
  <c r="L229" i="3"/>
  <c r="Q185" i="3"/>
  <c r="T25" i="3"/>
  <c r="R25" i="3"/>
  <c r="S25" i="3"/>
  <c r="Q21" i="3"/>
  <c r="N95" i="3"/>
  <c r="F95" i="3"/>
  <c r="J36" i="3"/>
  <c r="L36" i="3"/>
  <c r="M36" i="3"/>
  <c r="F36" i="3"/>
  <c r="I36" i="3"/>
  <c r="S36" i="3"/>
  <c r="V271" i="1"/>
  <c r="U271" i="1"/>
  <c r="O271" i="1"/>
  <c r="F9" i="1"/>
  <c r="L242" i="3"/>
  <c r="P195" i="3"/>
  <c r="S95" i="3"/>
  <c r="K95" i="3"/>
  <c r="J231" i="3"/>
  <c r="F231" i="3"/>
  <c r="T223" i="3"/>
  <c r="S223" i="3"/>
  <c r="U223" i="3"/>
  <c r="R216" i="3"/>
  <c r="H216" i="3"/>
  <c r="P208" i="3"/>
  <c r="M208" i="3"/>
  <c r="R192" i="3"/>
  <c r="G192" i="3"/>
  <c r="Q5" i="3"/>
  <c r="U5" i="3"/>
  <c r="J230" i="3"/>
  <c r="L230" i="3"/>
  <c r="G230" i="3"/>
  <c r="U222" i="3"/>
  <c r="G222" i="3"/>
  <c r="J215" i="3"/>
  <c r="M215" i="3"/>
  <c r="P215" i="3"/>
  <c r="S207" i="3"/>
  <c r="H207" i="3"/>
  <c r="M122" i="3"/>
  <c r="P122" i="3"/>
  <c r="F114" i="3"/>
  <c r="J114" i="3"/>
  <c r="V106" i="3"/>
  <c r="S106" i="3"/>
  <c r="U74" i="3"/>
  <c r="K74" i="3"/>
  <c r="H36" i="3"/>
  <c r="Q36" i="3"/>
  <c r="F38" i="3"/>
  <c r="T38" i="3"/>
  <c r="J38" i="3"/>
  <c r="P243" i="3"/>
  <c r="G243" i="3"/>
  <c r="J243" i="3"/>
  <c r="R243" i="3"/>
  <c r="K227" i="3"/>
  <c r="H227" i="3"/>
  <c r="S227" i="3"/>
  <c r="G227" i="3"/>
  <c r="T227" i="3"/>
  <c r="M227" i="3"/>
  <c r="N212" i="3"/>
  <c r="O212" i="3"/>
  <c r="G196" i="3"/>
  <c r="I196" i="3"/>
  <c r="M196" i="3"/>
  <c r="J196" i="3"/>
  <c r="R196" i="3"/>
  <c r="O196" i="3"/>
  <c r="R182" i="3"/>
  <c r="P182" i="3"/>
  <c r="J182" i="3"/>
  <c r="S182" i="3"/>
  <c r="V182" i="3"/>
  <c r="G182" i="3"/>
  <c r="L182" i="3"/>
  <c r="L152" i="3"/>
  <c r="N152" i="3"/>
  <c r="J152" i="3"/>
  <c r="O152" i="3"/>
  <c r="U152" i="3"/>
  <c r="H152" i="3"/>
  <c r="P152" i="3"/>
  <c r="K152" i="3"/>
  <c r="I152" i="3"/>
  <c r="Q152" i="3"/>
  <c r="O104" i="3"/>
  <c r="R104" i="3"/>
  <c r="T104" i="3"/>
  <c r="J104" i="3"/>
  <c r="K104" i="3"/>
  <c r="N104" i="3"/>
  <c r="M104" i="3"/>
  <c r="K88" i="3"/>
  <c r="V88" i="3"/>
  <c r="G88" i="3"/>
  <c r="P88" i="3"/>
  <c r="I88" i="3"/>
  <c r="Q88" i="3"/>
  <c r="AS10" i="3"/>
  <c r="AA12" i="2"/>
  <c r="AR10" i="3" s="1"/>
  <c r="AA242" i="2"/>
  <c r="B240" i="3" s="1"/>
  <c r="AA141" i="2"/>
  <c r="B139" i="3" s="1"/>
  <c r="AA150" i="2"/>
  <c r="AR148" i="3" s="1"/>
  <c r="AA106" i="2"/>
  <c r="AR104" i="3" s="1"/>
  <c r="AA74" i="2"/>
  <c r="B72" i="3" s="1"/>
  <c r="AA63" i="2"/>
  <c r="AR61" i="3" s="1"/>
  <c r="I227" i="3"/>
  <c r="K196" i="3"/>
  <c r="U182" i="3"/>
  <c r="V152" i="3"/>
  <c r="F242" i="3"/>
  <c r="K242" i="3"/>
  <c r="G242" i="3"/>
  <c r="V242" i="3"/>
  <c r="M242" i="3"/>
  <c r="N242" i="3"/>
  <c r="Q242" i="3"/>
  <c r="P242" i="3"/>
  <c r="I242" i="3"/>
  <c r="S242" i="3"/>
  <c r="S234" i="3"/>
  <c r="R234" i="3"/>
  <c r="P234" i="3"/>
  <c r="I234" i="3"/>
  <c r="U234" i="3"/>
  <c r="Q234" i="3"/>
  <c r="N234" i="3"/>
  <c r="O234" i="3"/>
  <c r="H234" i="3"/>
  <c r="V234" i="3"/>
  <c r="U226" i="3"/>
  <c r="M226" i="3"/>
  <c r="N226" i="3"/>
  <c r="H226" i="3"/>
  <c r="S226" i="3"/>
  <c r="I226" i="3"/>
  <c r="H219" i="3"/>
  <c r="G219" i="3"/>
  <c r="S219" i="3"/>
  <c r="F219" i="3"/>
  <c r="L219" i="3"/>
  <c r="V219" i="3"/>
  <c r="T219" i="3"/>
  <c r="P211" i="3"/>
  <c r="N211" i="3"/>
  <c r="S211" i="3"/>
  <c r="L211" i="3"/>
  <c r="U211" i="3"/>
  <c r="T211" i="3"/>
  <c r="G211" i="3"/>
  <c r="N203" i="3"/>
  <c r="F203" i="3"/>
  <c r="O203" i="3"/>
  <c r="S203" i="3"/>
  <c r="U203" i="3"/>
  <c r="L203" i="3"/>
  <c r="M203" i="3"/>
  <c r="P203" i="3"/>
  <c r="T203" i="3"/>
  <c r="F195" i="3"/>
  <c r="S195" i="3"/>
  <c r="L195" i="3"/>
  <c r="N195" i="3"/>
  <c r="T195" i="3"/>
  <c r="H195" i="3"/>
  <c r="G195" i="3"/>
  <c r="J187" i="3"/>
  <c r="P187" i="3"/>
  <c r="O187" i="3"/>
  <c r="U187" i="3"/>
  <c r="F187" i="3"/>
  <c r="Q187" i="3"/>
  <c r="N187" i="3"/>
  <c r="N143" i="3"/>
  <c r="H143" i="3"/>
  <c r="R143" i="3"/>
  <c r="V143" i="3"/>
  <c r="S143" i="3"/>
  <c r="J143" i="3"/>
  <c r="K143" i="3"/>
  <c r="L143" i="3"/>
  <c r="O143" i="3"/>
  <c r="T143" i="3"/>
  <c r="P143" i="3"/>
  <c r="T127" i="3"/>
  <c r="H127" i="3"/>
  <c r="P127" i="3"/>
  <c r="I127" i="3"/>
  <c r="N127" i="3"/>
  <c r="U127" i="3"/>
  <c r="R127" i="3"/>
  <c r="S119" i="3"/>
  <c r="I119" i="3"/>
  <c r="U119" i="3"/>
  <c r="K119" i="3"/>
  <c r="L119" i="3"/>
  <c r="P111" i="3"/>
  <c r="G111" i="3"/>
  <c r="G13" i="3"/>
  <c r="T13" i="3"/>
  <c r="L42" i="3"/>
  <c r="V42" i="3"/>
  <c r="N42" i="3"/>
  <c r="U42" i="3"/>
  <c r="P42" i="3"/>
  <c r="R235" i="3"/>
  <c r="S235" i="3"/>
  <c r="H235" i="3"/>
  <c r="L235" i="3"/>
  <c r="T204" i="3"/>
  <c r="H204" i="3"/>
  <c r="L204" i="3"/>
  <c r="G204" i="3"/>
  <c r="F204" i="3"/>
  <c r="O204" i="3"/>
  <c r="P204" i="3"/>
  <c r="I204" i="3"/>
  <c r="R204" i="3"/>
  <c r="T188" i="3"/>
  <c r="M188" i="3"/>
  <c r="N188" i="3"/>
  <c r="Q188" i="3"/>
  <c r="I188" i="3"/>
  <c r="J188" i="3"/>
  <c r="V188" i="3"/>
  <c r="P175" i="3"/>
  <c r="T175" i="3"/>
  <c r="G175" i="3"/>
  <c r="N175" i="3"/>
  <c r="U175" i="3"/>
  <c r="O175" i="3"/>
  <c r="I175" i="3"/>
  <c r="Q175" i="3"/>
  <c r="J175" i="3"/>
  <c r="G160" i="3"/>
  <c r="K160" i="3"/>
  <c r="O160" i="3"/>
  <c r="M160" i="3"/>
  <c r="H160" i="3"/>
  <c r="S160" i="3"/>
  <c r="U160" i="3"/>
  <c r="P160" i="3"/>
  <c r="Q160" i="3"/>
  <c r="M144" i="3"/>
  <c r="Q144" i="3"/>
  <c r="J144" i="3"/>
  <c r="S144" i="3"/>
  <c r="N144" i="3"/>
  <c r="L144" i="3"/>
  <c r="P144" i="3"/>
  <c r="T144" i="3"/>
  <c r="G144" i="3"/>
  <c r="U96" i="3"/>
  <c r="T96" i="3"/>
  <c r="P80" i="3"/>
  <c r="N80" i="3"/>
  <c r="V80" i="3"/>
  <c r="O80" i="3"/>
  <c r="S80" i="3"/>
  <c r="Q42" i="3"/>
  <c r="K45" i="3"/>
  <c r="F45" i="3"/>
  <c r="AA246" i="2"/>
  <c r="B244" i="3" s="1"/>
  <c r="AA43" i="2"/>
  <c r="B41" i="3" s="1"/>
  <c r="AA235" i="2"/>
  <c r="AR233" i="3" s="1"/>
  <c r="AA52" i="2"/>
  <c r="AR50" i="3" s="1"/>
  <c r="AA205" i="2"/>
  <c r="AR203" i="3" s="1"/>
  <c r="AA203" i="2"/>
  <c r="B201" i="3" s="1"/>
  <c r="AA217" i="2"/>
  <c r="AR215" i="3" s="1"/>
  <c r="AA206" i="2"/>
  <c r="AA46" i="2"/>
  <c r="AA209" i="2"/>
  <c r="AR207" i="3" s="1"/>
  <c r="AA154" i="2"/>
  <c r="AR152" i="3" s="1"/>
  <c r="AA200" i="2"/>
  <c r="AA183" i="2"/>
  <c r="B181" i="3" s="1"/>
  <c r="AA162" i="2"/>
  <c r="AA190" i="2"/>
  <c r="B188" i="3" s="1"/>
  <c r="AA149" i="2"/>
  <c r="B147" i="3" s="1"/>
  <c r="AA41" i="2"/>
  <c r="AA37" i="2"/>
  <c r="H33" i="3"/>
  <c r="L33" i="3"/>
  <c r="M33" i="3"/>
  <c r="P33" i="3"/>
  <c r="U33" i="3"/>
  <c r="AA233" i="2"/>
  <c r="B231" i="3" s="1"/>
  <c r="AA221" i="2"/>
  <c r="AA158" i="2"/>
  <c r="AA201" i="2"/>
  <c r="B199" i="3" s="1"/>
  <c r="AA208" i="2"/>
  <c r="B206" i="3" s="1"/>
  <c r="AA214" i="2"/>
  <c r="AA218" i="2"/>
  <c r="B216" i="3" s="1"/>
  <c r="AA119" i="2"/>
  <c r="AR117" i="3" s="1"/>
  <c r="AA137" i="2"/>
  <c r="B136" i="3" s="1"/>
  <c r="F133" i="1"/>
  <c r="Y133" i="1" s="1"/>
  <c r="AS114" i="3"/>
  <c r="AA112" i="2"/>
  <c r="B110" i="3" s="1"/>
  <c r="AA97" i="2"/>
  <c r="B95" i="3" s="1"/>
  <c r="AA96" i="2"/>
  <c r="B94" i="3" s="1"/>
  <c r="F101" i="1"/>
  <c r="Y101" i="1" s="1"/>
  <c r="AA94" i="2"/>
  <c r="B92" i="3" s="1"/>
  <c r="AA84" i="2"/>
  <c r="B82" i="3" s="1"/>
  <c r="K234" i="3"/>
  <c r="Q135" i="3"/>
  <c r="H187" i="3"/>
  <c r="K187" i="3"/>
  <c r="J203" i="3"/>
  <c r="K219" i="3"/>
  <c r="U235" i="3"/>
  <c r="V175" i="3"/>
  <c r="V195" i="3"/>
  <c r="P196" i="3"/>
  <c r="M80" i="3"/>
  <c r="L160" i="3"/>
  <c r="V243" i="3"/>
  <c r="I144" i="3"/>
  <c r="F152" i="3"/>
  <c r="L196" i="3"/>
  <c r="U111" i="3"/>
  <c r="Q143" i="3"/>
  <c r="K175" i="3"/>
  <c r="O195" i="3"/>
  <c r="N227" i="3"/>
  <c r="V173" i="3"/>
  <c r="S173" i="3"/>
  <c r="S166" i="3"/>
  <c r="G166" i="3"/>
  <c r="K166" i="3"/>
  <c r="F166" i="3"/>
  <c r="L166" i="3"/>
  <c r="T166" i="3"/>
  <c r="O166" i="3"/>
  <c r="H166" i="3"/>
  <c r="U166" i="3"/>
  <c r="Q158" i="3"/>
  <c r="F158" i="3"/>
  <c r="J158" i="3"/>
  <c r="U158" i="3"/>
  <c r="R158" i="3"/>
  <c r="O158" i="3"/>
  <c r="K158" i="3"/>
  <c r="N158" i="3"/>
  <c r="S158" i="3"/>
  <c r="L158" i="3"/>
  <c r="L150" i="3"/>
  <c r="H150" i="3"/>
  <c r="N150" i="3"/>
  <c r="P150" i="3"/>
  <c r="O150" i="3"/>
  <c r="Q150" i="3"/>
  <c r="J150" i="3"/>
  <c r="R150" i="3"/>
  <c r="I29" i="3"/>
  <c r="O29" i="3"/>
  <c r="Q29" i="3"/>
  <c r="R29" i="3"/>
  <c r="H29" i="3"/>
  <c r="T29" i="3"/>
  <c r="K29" i="3"/>
  <c r="N29" i="3"/>
  <c r="S29" i="3"/>
  <c r="U29" i="3"/>
  <c r="V29" i="3"/>
  <c r="S104" i="3"/>
  <c r="R160" i="3"/>
  <c r="V144" i="3"/>
  <c r="S243" i="3"/>
  <c r="V204" i="3"/>
  <c r="AA251" i="2"/>
  <c r="AS249" i="3"/>
  <c r="B151" i="3"/>
  <c r="F114" i="1"/>
  <c r="Y114" i="1" s="1"/>
  <c r="AA107" i="2"/>
  <c r="AR105" i="3" s="1"/>
  <c r="T160" i="3"/>
  <c r="N235" i="3"/>
  <c r="T235" i="3"/>
  <c r="H196" i="3"/>
  <c r="AA254" i="2"/>
  <c r="AS252" i="3"/>
  <c r="AA220" i="2"/>
  <c r="AR218" i="3" s="1"/>
  <c r="AA223" i="2"/>
  <c r="AR221" i="3" s="1"/>
  <c r="AA142" i="2"/>
  <c r="B140" i="3" s="1"/>
  <c r="AA163" i="2"/>
  <c r="B161" i="3" s="1"/>
  <c r="AA191" i="2"/>
  <c r="AR189" i="3" s="1"/>
  <c r="AA160" i="2"/>
  <c r="AR158" i="3" s="1"/>
  <c r="AA164" i="2"/>
  <c r="AR162" i="3" s="1"/>
  <c r="AA171" i="2"/>
  <c r="B169" i="3" s="1"/>
  <c r="AA126" i="2"/>
  <c r="AA133" i="2"/>
  <c r="AR131" i="3" s="1"/>
  <c r="AS111" i="3"/>
  <c r="AA111" i="2"/>
  <c r="B109" i="3" s="1"/>
  <c r="AS75" i="3"/>
  <c r="F54" i="1"/>
  <c r="Y54" i="1" s="1"/>
  <c r="AS45" i="3"/>
  <c r="J235" i="3"/>
  <c r="V227" i="3"/>
  <c r="H188" i="3"/>
  <c r="K204" i="3"/>
  <c r="L104" i="3"/>
  <c r="J160" i="3"/>
  <c r="H242" i="3"/>
  <c r="R144" i="3"/>
  <c r="R111" i="3"/>
  <c r="U143" i="3"/>
  <c r="J226" i="3"/>
  <c r="M152" i="3"/>
  <c r="AA196" i="2"/>
  <c r="AA152" i="2"/>
  <c r="AA197" i="2"/>
  <c r="AA212" i="2"/>
  <c r="B210" i="3" s="1"/>
  <c r="F136" i="1"/>
  <c r="Y136" i="1" s="1"/>
  <c r="AA130" i="2"/>
  <c r="AR128" i="3" s="1"/>
  <c r="AA125" i="2"/>
  <c r="AR123" i="3" s="1"/>
  <c r="AA105" i="2"/>
  <c r="B103" i="3" s="1"/>
  <c r="AA59" i="2"/>
  <c r="B57" i="3" s="1"/>
  <c r="AA62" i="2"/>
  <c r="B60" i="3" s="1"/>
  <c r="F188" i="3"/>
  <c r="J204" i="3"/>
  <c r="I104" i="3"/>
  <c r="I160" i="3"/>
  <c r="T152" i="3"/>
  <c r="V235" i="3"/>
  <c r="T88" i="3"/>
  <c r="F256" i="1"/>
  <c r="Y256" i="1" s="1"/>
  <c r="AS246" i="3"/>
  <c r="AA253" i="2"/>
  <c r="AS251" i="3"/>
  <c r="AA215" i="2"/>
  <c r="AR213" i="3" s="1"/>
  <c r="AA182" i="2"/>
  <c r="AR180" i="3" s="1"/>
  <c r="AA122" i="2"/>
  <c r="AR120" i="3" s="1"/>
  <c r="AS115" i="3"/>
  <c r="AS101" i="3"/>
  <c r="AA88" i="2"/>
  <c r="B86" i="3" s="1"/>
  <c r="AA95" i="2"/>
  <c r="B93" i="3" s="1"/>
  <c r="AS47" i="3"/>
  <c r="U227" i="3"/>
  <c r="U243" i="3"/>
  <c r="L188" i="3"/>
  <c r="I212" i="3"/>
  <c r="R80" i="3"/>
  <c r="H104" i="3"/>
  <c r="V160" i="3"/>
  <c r="S152" i="3"/>
  <c r="M88" i="3"/>
  <c r="O227" i="3"/>
  <c r="AA42" i="2"/>
  <c r="F46" i="3"/>
  <c r="T46" i="3"/>
  <c r="V46" i="3"/>
  <c r="Q46" i="3"/>
  <c r="V33" i="3"/>
  <c r="M111" i="3"/>
  <c r="F240" i="3"/>
  <c r="H240" i="3"/>
  <c r="R240" i="3"/>
  <c r="P224" i="3"/>
  <c r="V224" i="3"/>
  <c r="P193" i="3"/>
  <c r="U193" i="3"/>
  <c r="I63" i="3"/>
  <c r="K63" i="3"/>
  <c r="P55" i="3"/>
  <c r="M55" i="3"/>
  <c r="T47" i="3"/>
  <c r="H47" i="3"/>
  <c r="L47" i="3"/>
  <c r="F34" i="3"/>
  <c r="F5" i="3"/>
  <c r="I5" i="3"/>
  <c r="R5" i="3"/>
  <c r="J5" i="3"/>
  <c r="S5" i="3"/>
  <c r="K5" i="3"/>
  <c r="T5" i="3"/>
  <c r="M5" i="3"/>
  <c r="AA184" i="2"/>
  <c r="B182" i="3" s="1"/>
  <c r="AA123" i="2"/>
  <c r="B121" i="3" s="1"/>
  <c r="AA127" i="2"/>
  <c r="AR125" i="3" s="1"/>
  <c r="AA78" i="2"/>
  <c r="B76" i="3" s="1"/>
  <c r="AA60" i="2"/>
  <c r="V54" i="3"/>
  <c r="I54" i="3"/>
  <c r="N62" i="3"/>
  <c r="I62" i="3"/>
  <c r="V76" i="3"/>
  <c r="R76" i="3"/>
  <c r="M84" i="3"/>
  <c r="J84" i="3"/>
  <c r="F92" i="3"/>
  <c r="J92" i="3"/>
  <c r="F100" i="3"/>
  <c r="K100" i="3"/>
  <c r="H108" i="3"/>
  <c r="S108" i="3"/>
  <c r="AA219" i="2"/>
  <c r="S111" i="3"/>
  <c r="K111" i="3"/>
  <c r="G107" i="3"/>
  <c r="P107" i="3"/>
  <c r="J99" i="3"/>
  <c r="O99" i="3"/>
  <c r="AA252" i="2"/>
  <c r="AS250" i="3"/>
  <c r="AA145" i="2"/>
  <c r="AR143" i="3" s="1"/>
  <c r="AA176" i="2"/>
  <c r="AR174" i="3" s="1"/>
  <c r="AA199" i="2"/>
  <c r="B197" i="3" s="1"/>
  <c r="AA135" i="2"/>
  <c r="B135" i="3" s="1"/>
  <c r="AS106" i="3"/>
  <c r="AA102" i="2"/>
  <c r="B100" i="3" s="1"/>
  <c r="AA55" i="2"/>
  <c r="T54" i="3"/>
  <c r="M62" i="3"/>
  <c r="P62" i="3"/>
  <c r="U76" i="3"/>
  <c r="O84" i="3"/>
  <c r="Q84" i="3"/>
  <c r="O92" i="3"/>
  <c r="Q92" i="3"/>
  <c r="P100" i="3"/>
  <c r="R100" i="3"/>
  <c r="U108" i="3"/>
  <c r="H84" i="3"/>
  <c r="Q177" i="3"/>
  <c r="K177" i="3"/>
  <c r="V162" i="3"/>
  <c r="Q162" i="3"/>
  <c r="I146" i="3"/>
  <c r="R146" i="3"/>
  <c r="G146" i="3"/>
  <c r="V122" i="3"/>
  <c r="R122" i="3"/>
  <c r="V114" i="3"/>
  <c r="K114" i="3"/>
  <c r="N106" i="3"/>
  <c r="I106" i="3"/>
  <c r="N98" i="3"/>
  <c r="G98" i="3"/>
  <c r="V90" i="3"/>
  <c r="G90" i="3"/>
  <c r="F25" i="3"/>
  <c r="K25" i="3"/>
  <c r="Q74" i="3"/>
  <c r="I74" i="3"/>
  <c r="G176" i="3"/>
  <c r="T176" i="3"/>
  <c r="G161" i="3"/>
  <c r="R161" i="3"/>
  <c r="L145" i="3"/>
  <c r="H145" i="3"/>
  <c r="F121" i="3"/>
  <c r="I121" i="3"/>
  <c r="L73" i="3"/>
  <c r="I73" i="3"/>
  <c r="S73" i="3"/>
  <c r="AA36" i="2"/>
  <c r="AR34" i="3" s="1"/>
  <c r="U43" i="3"/>
  <c r="O43" i="3"/>
  <c r="M43" i="3"/>
  <c r="L43" i="3"/>
  <c r="T43" i="3"/>
  <c r="O5" i="3"/>
  <c r="J111" i="3"/>
  <c r="T26" i="3"/>
  <c r="O26" i="3"/>
  <c r="U7" i="3"/>
  <c r="T4" i="3"/>
  <c r="O111" i="3"/>
  <c r="V74" i="3"/>
  <c r="N74" i="3"/>
  <c r="F74" i="3"/>
  <c r="F181" i="6"/>
  <c r="R181" i="6" s="1"/>
  <c r="F40" i="6"/>
  <c r="R40" i="6" s="1"/>
  <c r="F239" i="6"/>
  <c r="R239" i="6" s="1"/>
  <c r="F208" i="6"/>
  <c r="R208" i="6" s="1"/>
  <c r="F93" i="6"/>
  <c r="R93" i="6" s="1"/>
  <c r="F286" i="6"/>
  <c r="R286" i="6" s="1"/>
  <c r="F88" i="6"/>
  <c r="R88" i="6" s="1"/>
  <c r="F196" i="6"/>
  <c r="R196" i="6" s="1"/>
  <c r="F326" i="6"/>
  <c r="R326" i="6" s="1"/>
  <c r="F188" i="6"/>
  <c r="R188" i="6" s="1"/>
  <c r="F77" i="6"/>
  <c r="R77" i="6" s="1"/>
  <c r="F324" i="6"/>
  <c r="R324" i="6" s="1"/>
  <c r="F272" i="6"/>
  <c r="R272" i="6" s="1"/>
  <c r="F267" i="6"/>
  <c r="R267" i="6" s="1"/>
  <c r="F256" i="6"/>
  <c r="R256" i="6" s="1"/>
  <c r="F250" i="6"/>
  <c r="R250" i="6" s="1"/>
  <c r="F220" i="6"/>
  <c r="R220" i="6" s="1"/>
  <c r="F191" i="6"/>
  <c r="R191" i="6" s="1"/>
  <c r="F174" i="6"/>
  <c r="R174" i="6" s="1"/>
  <c r="F126" i="6"/>
  <c r="R126" i="6" s="1"/>
  <c r="F80" i="6"/>
  <c r="R80" i="6" s="1"/>
  <c r="F43" i="6"/>
  <c r="R43" i="6" s="1"/>
  <c r="I350" i="6"/>
  <c r="F289" i="6"/>
  <c r="R289" i="6" s="1"/>
  <c r="F277" i="6"/>
  <c r="R277" i="6" s="1"/>
  <c r="F207" i="6"/>
  <c r="R207" i="6" s="1"/>
  <c r="F195" i="6"/>
  <c r="R195" i="6" s="1"/>
  <c r="F185" i="6"/>
  <c r="R185" i="6" s="1"/>
  <c r="F144" i="6"/>
  <c r="R144" i="6" s="1"/>
  <c r="F138" i="6"/>
  <c r="R138" i="6" s="1"/>
  <c r="F46" i="6"/>
  <c r="R46" i="6" s="1"/>
  <c r="F309" i="6"/>
  <c r="R309" i="6" s="1"/>
  <c r="F271" i="6"/>
  <c r="R271" i="6" s="1"/>
  <c r="F225" i="6"/>
  <c r="R225" i="6" s="1"/>
  <c r="F212" i="6"/>
  <c r="R212" i="6" s="1"/>
  <c r="F200" i="6"/>
  <c r="R200" i="6" s="1"/>
  <c r="F130" i="6"/>
  <c r="R130" i="6" s="1"/>
  <c r="F92" i="6"/>
  <c r="R92" i="6" s="1"/>
  <c r="F53" i="6"/>
  <c r="R53" i="6" s="1"/>
  <c r="F20" i="6"/>
  <c r="R20" i="6" s="1"/>
  <c r="F315" i="6"/>
  <c r="R315" i="6" s="1"/>
  <c r="F293" i="6"/>
  <c r="R293" i="6" s="1"/>
  <c r="F242" i="6"/>
  <c r="R242" i="6" s="1"/>
  <c r="F166" i="6"/>
  <c r="R166" i="6" s="1"/>
  <c r="F148" i="6"/>
  <c r="R148" i="6" s="1"/>
  <c r="F105" i="6"/>
  <c r="R105" i="6" s="1"/>
  <c r="F56" i="6"/>
  <c r="R56" i="6" s="1"/>
  <c r="F12" i="6"/>
  <c r="R12" i="6" s="1"/>
  <c r="F332" i="6"/>
  <c r="R332" i="6" s="1"/>
  <c r="F325" i="6"/>
  <c r="R325" i="6" s="1"/>
  <c r="F189" i="6"/>
  <c r="R189" i="6" s="1"/>
  <c r="F274" i="6"/>
  <c r="R274" i="6" s="1"/>
  <c r="F229" i="6"/>
  <c r="R229" i="6" s="1"/>
  <c r="F314" i="6"/>
  <c r="R314" i="6" s="1"/>
  <c r="F303" i="6"/>
  <c r="R303" i="6" s="1"/>
  <c r="F263" i="6"/>
  <c r="R263" i="6" s="1"/>
  <c r="F182" i="6"/>
  <c r="R182" i="6" s="1"/>
  <c r="F170" i="6"/>
  <c r="R170" i="6" s="1"/>
  <c r="F165" i="6"/>
  <c r="R165" i="6" s="1"/>
  <c r="F153" i="6"/>
  <c r="R153" i="6" s="1"/>
  <c r="F109" i="6"/>
  <c r="R109" i="6" s="1"/>
  <c r="F26" i="6"/>
  <c r="R26" i="6" s="1"/>
  <c r="E350" i="6"/>
  <c r="F336" i="6"/>
  <c r="R336" i="6" s="1"/>
  <c r="F24" i="6"/>
  <c r="R24" i="6" s="1"/>
  <c r="F34" i="6"/>
  <c r="R34" i="6" s="1"/>
  <c r="F37" i="6"/>
  <c r="R37" i="6" s="1"/>
  <c r="F83" i="6"/>
  <c r="R83" i="6" s="1"/>
  <c r="F117" i="6"/>
  <c r="R117" i="6" s="1"/>
  <c r="F122" i="6"/>
  <c r="R122" i="6" s="1"/>
  <c r="F134" i="6"/>
  <c r="R134" i="6" s="1"/>
  <c r="F139" i="6"/>
  <c r="R139" i="6" s="1"/>
  <c r="F226" i="6"/>
  <c r="R226" i="6" s="1"/>
  <c r="F285" i="6"/>
  <c r="R285" i="6" s="1"/>
  <c r="F322" i="6"/>
  <c r="R322" i="6" s="1"/>
  <c r="F327" i="6"/>
  <c r="R327" i="6" s="1"/>
  <c r="F253" i="6"/>
  <c r="R253" i="6" s="1"/>
  <c r="F290" i="6"/>
  <c r="R290" i="6" s="1"/>
  <c r="F180" i="6"/>
  <c r="R180" i="6" s="1"/>
  <c r="F162" i="6"/>
  <c r="R162" i="6" s="1"/>
  <c r="F204" i="6"/>
  <c r="R204" i="6" s="1"/>
  <c r="F238" i="6"/>
  <c r="R238" i="6" s="1"/>
  <c r="F264" i="6"/>
  <c r="R264" i="6" s="1"/>
  <c r="F307" i="6"/>
  <c r="R307" i="6" s="1"/>
  <c r="F258" i="6"/>
  <c r="R258" i="6" s="1"/>
  <c r="F281" i="6"/>
  <c r="R281" i="6" s="1"/>
  <c r="F87" i="6"/>
  <c r="R87" i="6" s="1"/>
  <c r="F219" i="6"/>
  <c r="R219" i="6" s="1"/>
  <c r="F61" i="6"/>
  <c r="R61" i="6" s="1"/>
  <c r="F342" i="6"/>
  <c r="R342" i="6" s="1"/>
  <c r="F32" i="6"/>
  <c r="R32" i="6" s="1"/>
  <c r="F35" i="6"/>
  <c r="R35" i="6" s="1"/>
  <c r="F45" i="6"/>
  <c r="R45" i="6" s="1"/>
  <c r="F48" i="6"/>
  <c r="R48" i="6" s="1"/>
  <c r="F74" i="6"/>
  <c r="R74" i="6" s="1"/>
  <c r="F91" i="6"/>
  <c r="R91" i="6" s="1"/>
  <c r="E354" i="6"/>
  <c r="F339" i="6"/>
  <c r="R339" i="6" s="1"/>
  <c r="F18" i="6"/>
  <c r="R18" i="6" s="1"/>
  <c r="F21" i="6"/>
  <c r="R21" i="6" s="1"/>
  <c r="F157" i="6"/>
  <c r="R157" i="6" s="1"/>
  <c r="F173" i="6"/>
  <c r="R173" i="6" s="1"/>
  <c r="F178" i="6"/>
  <c r="R178" i="6" s="1"/>
  <c r="F199" i="6"/>
  <c r="R199" i="6" s="1"/>
  <c r="F216" i="6"/>
  <c r="R216" i="6" s="1"/>
  <c r="F243" i="6"/>
  <c r="R243" i="6" s="1"/>
  <c r="F280" i="6"/>
  <c r="R280" i="6" s="1"/>
  <c r="F328" i="6"/>
  <c r="R328" i="6" s="1"/>
  <c r="F143" i="6"/>
  <c r="R143" i="6" s="1"/>
  <c r="F227" i="6"/>
  <c r="R227" i="6" s="1"/>
  <c r="E355" i="6"/>
  <c r="F341" i="6"/>
  <c r="R341" i="6" s="1"/>
  <c r="F51" i="6"/>
  <c r="R51" i="6" s="1"/>
  <c r="F54" i="6"/>
  <c r="R54" i="6" s="1"/>
  <c r="F79" i="6"/>
  <c r="R79" i="6" s="1"/>
  <c r="F84" i="6"/>
  <c r="R84" i="6" s="1"/>
  <c r="F96" i="6"/>
  <c r="R96" i="6" s="1"/>
  <c r="F102" i="6"/>
  <c r="R102" i="6" s="1"/>
  <c r="F113" i="6"/>
  <c r="R113" i="6" s="1"/>
  <c r="F118" i="6"/>
  <c r="R118" i="6" s="1"/>
  <c r="F135" i="6"/>
  <c r="R135" i="6" s="1"/>
  <c r="F222" i="6"/>
  <c r="R222" i="6" s="1"/>
  <c r="F255" i="6"/>
  <c r="R255" i="6" s="1"/>
  <c r="F297" i="6"/>
  <c r="R297" i="6" s="1"/>
  <c r="F318" i="6"/>
  <c r="R318" i="6" s="1"/>
  <c r="F110" i="6"/>
  <c r="R110" i="6" s="1"/>
  <c r="F270" i="6"/>
  <c r="R270" i="6" s="1"/>
  <c r="F31" i="6"/>
  <c r="R31" i="6" s="1"/>
  <c r="F311" i="6"/>
  <c r="R311" i="6" s="1"/>
  <c r="F231" i="6"/>
  <c r="R231" i="6" s="1"/>
  <c r="F161" i="6"/>
  <c r="R161" i="6" s="1"/>
  <c r="F310" i="6"/>
  <c r="R310" i="6" s="1"/>
  <c r="F273" i="6"/>
  <c r="R273" i="6" s="1"/>
  <c r="F154" i="6"/>
  <c r="R154" i="6" s="1"/>
  <c r="F292" i="6"/>
  <c r="R292" i="6" s="1"/>
  <c r="F302" i="6"/>
  <c r="R302" i="6" s="1"/>
  <c r="F247" i="6"/>
  <c r="R247" i="6" s="1"/>
  <c r="F235" i="6"/>
  <c r="R235" i="6" s="1"/>
  <c r="F230" i="6"/>
  <c r="R230" i="6" s="1"/>
  <c r="F217" i="6"/>
  <c r="R217" i="6" s="1"/>
  <c r="F177" i="6"/>
  <c r="R177" i="6" s="1"/>
  <c r="F97" i="6"/>
  <c r="R97" i="6" s="1"/>
  <c r="F334" i="6"/>
  <c r="R334" i="6" s="1"/>
  <c r="F39" i="6"/>
  <c r="R39" i="6" s="1"/>
  <c r="F278" i="6"/>
  <c r="R278" i="6" s="1"/>
  <c r="F259" i="6"/>
  <c r="R259" i="6" s="1"/>
  <c r="F101" i="6"/>
  <c r="R101" i="6" s="1"/>
  <c r="F319" i="6"/>
  <c r="R319" i="6" s="1"/>
  <c r="F251" i="6"/>
  <c r="R251" i="6" s="1"/>
  <c r="F246" i="6"/>
  <c r="R246" i="6" s="1"/>
  <c r="F234" i="6"/>
  <c r="R234" i="6" s="1"/>
  <c r="F203" i="6"/>
  <c r="R203" i="6" s="1"/>
  <c r="F192" i="6"/>
  <c r="R192" i="6" s="1"/>
  <c r="F187" i="6"/>
  <c r="R187" i="6" s="1"/>
  <c r="F158" i="6"/>
  <c r="R158" i="6" s="1"/>
  <c r="F127" i="6"/>
  <c r="R127" i="6" s="1"/>
  <c r="F121" i="6"/>
  <c r="R121" i="6" s="1"/>
  <c r="F114" i="6"/>
  <c r="R114" i="6" s="1"/>
  <c r="F29" i="6"/>
  <c r="R29" i="6" s="1"/>
  <c r="F331" i="6"/>
  <c r="R331" i="6" s="1"/>
  <c r="F246" i="1"/>
  <c r="Y246" i="1" s="1"/>
  <c r="F207" i="1"/>
  <c r="Y207" i="1" s="1"/>
  <c r="F221" i="1"/>
  <c r="Y221" i="1" s="1"/>
  <c r="F165" i="1"/>
  <c r="Y165" i="1" s="1"/>
  <c r="F216" i="1"/>
  <c r="Y216" i="1" s="1"/>
  <c r="F209" i="1"/>
  <c r="Y209" i="1" s="1"/>
  <c r="F181" i="1"/>
  <c r="Y181" i="1" s="1"/>
  <c r="F196" i="1"/>
  <c r="Y196" i="1" s="1"/>
  <c r="F211" i="1"/>
  <c r="Y211" i="1" s="1"/>
  <c r="F124" i="1"/>
  <c r="Y124" i="1" s="1"/>
  <c r="F128" i="1"/>
  <c r="Y128" i="1" s="1"/>
  <c r="F86" i="1"/>
  <c r="Y86" i="1" s="1"/>
  <c r="F82" i="1"/>
  <c r="Y82" i="1" s="1"/>
  <c r="C111" i="6"/>
  <c r="D271" i="6"/>
  <c r="D114" i="6"/>
  <c r="D53" i="6"/>
  <c r="D79" i="6"/>
  <c r="D38" i="6"/>
  <c r="C150" i="6"/>
  <c r="D142" i="6"/>
  <c r="C183" i="6"/>
  <c r="D278" i="1"/>
  <c r="M271" i="1"/>
  <c r="S6" i="1"/>
  <c r="D102" i="6"/>
  <c r="D48" i="6"/>
  <c r="D177" i="6"/>
  <c r="C222" i="6"/>
  <c r="C202" i="6"/>
  <c r="D229" i="6"/>
  <c r="C297" i="6"/>
  <c r="C289" i="6"/>
  <c r="C27" i="6"/>
  <c r="D317" i="6"/>
  <c r="D301" i="6"/>
  <c r="D293" i="6"/>
  <c r="D253" i="6"/>
  <c r="C245" i="6"/>
  <c r="C238" i="6"/>
  <c r="C182" i="6"/>
  <c r="D174" i="6"/>
  <c r="C118" i="6"/>
  <c r="C110" i="6"/>
  <c r="C102" i="6"/>
  <c r="C34" i="6"/>
  <c r="D47" i="6"/>
  <c r="D282" i="6"/>
  <c r="C129" i="6"/>
  <c r="D233" i="6"/>
  <c r="C248" i="6"/>
  <c r="C293" i="6"/>
  <c r="C220" i="6"/>
  <c r="D305" i="6"/>
  <c r="C208" i="6"/>
  <c r="C249" i="6"/>
  <c r="C281" i="6"/>
  <c r="C180" i="6"/>
  <c r="C152" i="6"/>
  <c r="C205" i="6"/>
  <c r="C168" i="6"/>
  <c r="C132" i="6"/>
  <c r="D52" i="6"/>
  <c r="D20" i="6"/>
  <c r="C60" i="6"/>
  <c r="C47" i="6"/>
  <c r="C17" i="6"/>
  <c r="C233" i="6"/>
  <c r="D252" i="6"/>
  <c r="D248" i="6"/>
  <c r="C280" i="6"/>
  <c r="C301" i="6"/>
  <c r="C273" i="6"/>
  <c r="D208" i="6"/>
  <c r="D249" i="6"/>
  <c r="D281" i="6"/>
  <c r="D180" i="6"/>
  <c r="D152" i="6"/>
  <c r="D205" i="6"/>
  <c r="D168" i="6"/>
  <c r="D132" i="6"/>
  <c r="C16" i="6"/>
  <c r="C56" i="6"/>
  <c r="D60" i="6"/>
  <c r="D306" i="6"/>
  <c r="C35" i="6"/>
  <c r="D17" i="6"/>
  <c r="C26" i="6"/>
  <c r="D324" i="6"/>
  <c r="D280" i="6"/>
  <c r="C257" i="6"/>
  <c r="D273" i="6"/>
  <c r="C192" i="6"/>
  <c r="D218" i="6"/>
  <c r="C228" i="6"/>
  <c r="C124" i="6"/>
  <c r="C225" i="6"/>
  <c r="C181" i="6"/>
  <c r="C157" i="6"/>
  <c r="C92" i="6"/>
  <c r="D16" i="6"/>
  <c r="D56" i="6"/>
  <c r="C28" i="6"/>
  <c r="C294" i="6"/>
  <c r="C123" i="6"/>
  <c r="C78" i="6"/>
  <c r="C250" i="6"/>
  <c r="D35" i="6"/>
  <c r="D26" i="6"/>
  <c r="D234" i="6"/>
  <c r="C304" i="6"/>
  <c r="C268" i="6"/>
  <c r="D239" i="6"/>
  <c r="D257" i="6"/>
  <c r="D241" i="6"/>
  <c r="D192" i="6"/>
  <c r="C218" i="6"/>
  <c r="D228" i="6"/>
  <c r="D124" i="6"/>
  <c r="D225" i="6"/>
  <c r="D181" i="6"/>
  <c r="D157" i="6"/>
  <c r="D92" i="6"/>
  <c r="C112" i="6"/>
  <c r="C116" i="6"/>
  <c r="D28" i="6"/>
  <c r="F255" i="1"/>
  <c r="Y255" i="1" s="1"/>
  <c r="F15" i="1"/>
  <c r="Y15" i="1" s="1"/>
  <c r="F23" i="1"/>
  <c r="Y23" i="1" s="1"/>
  <c r="D255" i="1"/>
  <c r="C255" i="1"/>
  <c r="C254" i="1"/>
  <c r="F338" i="6"/>
  <c r="R338" i="6" s="1"/>
  <c r="F335" i="6"/>
  <c r="R335" i="6" s="1"/>
  <c r="F13" i="6"/>
  <c r="R13" i="6" s="1"/>
  <c r="F16" i="6"/>
  <c r="R16" i="6" s="1"/>
  <c r="F27" i="6"/>
  <c r="R27" i="6" s="1"/>
  <c r="F38" i="6"/>
  <c r="R38" i="6" s="1"/>
  <c r="F41" i="6"/>
  <c r="R41" i="6" s="1"/>
  <c r="F49" i="6"/>
  <c r="R49" i="6" s="1"/>
  <c r="F57" i="6"/>
  <c r="R57" i="6" s="1"/>
  <c r="F60" i="6"/>
  <c r="R60" i="6" s="1"/>
  <c r="F89" i="6"/>
  <c r="R89" i="6" s="1"/>
  <c r="F111" i="6"/>
  <c r="R111" i="6" s="1"/>
  <c r="F115" i="6"/>
  <c r="R115" i="6" s="1"/>
  <c r="F119" i="6"/>
  <c r="R119" i="6" s="1"/>
  <c r="F123" i="6"/>
  <c r="R123" i="6" s="1"/>
  <c r="F132" i="6"/>
  <c r="R132" i="6" s="1"/>
  <c r="F136" i="6"/>
  <c r="R136" i="6" s="1"/>
  <c r="F140" i="6"/>
  <c r="R140" i="6" s="1"/>
  <c r="F145" i="6"/>
  <c r="R145" i="6" s="1"/>
  <c r="F150" i="6"/>
  <c r="R150" i="6" s="1"/>
  <c r="F183" i="6"/>
  <c r="R183" i="6" s="1"/>
  <c r="F213" i="6"/>
  <c r="R213" i="6" s="1"/>
  <c r="F248" i="6"/>
  <c r="R248" i="6" s="1"/>
  <c r="F252" i="6"/>
  <c r="R252" i="6" s="1"/>
  <c r="F269" i="6"/>
  <c r="R269" i="6" s="1"/>
  <c r="F295" i="6"/>
  <c r="R295" i="6" s="1"/>
  <c r="F299" i="6"/>
  <c r="R299" i="6" s="1"/>
  <c r="F316" i="6"/>
  <c r="R316" i="6" s="1"/>
  <c r="F320" i="6"/>
  <c r="R320" i="6" s="1"/>
  <c r="L6" i="6"/>
  <c r="F125" i="6"/>
  <c r="R125" i="6" s="1"/>
  <c r="F298" i="6"/>
  <c r="R298" i="6" s="1"/>
  <c r="F306" i="6"/>
  <c r="R306" i="6" s="1"/>
  <c r="F106" i="6"/>
  <c r="R106" i="6" s="1"/>
  <c r="F190" i="6"/>
  <c r="R190" i="6" s="1"/>
  <c r="F146" i="6"/>
  <c r="R146" i="6" s="1"/>
  <c r="F108" i="6"/>
  <c r="R108" i="6" s="1"/>
  <c r="F211" i="6"/>
  <c r="R211" i="6" s="1"/>
  <c r="F276" i="6"/>
  <c r="R276" i="6" s="1"/>
  <c r="F340" i="6"/>
  <c r="R340" i="6" s="1"/>
  <c r="F337" i="6"/>
  <c r="R337" i="6" s="1"/>
  <c r="F19" i="6"/>
  <c r="R19" i="6" s="1"/>
  <c r="F30" i="6"/>
  <c r="R30" i="6" s="1"/>
  <c r="F33" i="6"/>
  <c r="R33" i="6" s="1"/>
  <c r="F44" i="6"/>
  <c r="R44" i="6" s="1"/>
  <c r="F52" i="6"/>
  <c r="R52" i="6" s="1"/>
  <c r="F81" i="6"/>
  <c r="R81" i="6" s="1"/>
  <c r="F85" i="6"/>
  <c r="R85" i="6" s="1"/>
  <c r="F94" i="6"/>
  <c r="R94" i="6" s="1"/>
  <c r="F98" i="6"/>
  <c r="R98" i="6" s="1"/>
  <c r="F103" i="6"/>
  <c r="R103" i="6" s="1"/>
  <c r="F107" i="6"/>
  <c r="R107" i="6" s="1"/>
  <c r="F128" i="6"/>
  <c r="R128" i="6" s="1"/>
  <c r="F155" i="6"/>
  <c r="R155" i="6" s="1"/>
  <c r="F159" i="6"/>
  <c r="R159" i="6" s="1"/>
  <c r="F163" i="6"/>
  <c r="R163" i="6" s="1"/>
  <c r="F167" i="6"/>
  <c r="R167" i="6" s="1"/>
  <c r="F171" i="6"/>
  <c r="R171" i="6" s="1"/>
  <c r="F175" i="6"/>
  <c r="R175" i="6" s="1"/>
  <c r="F179" i="6"/>
  <c r="R179" i="6" s="1"/>
  <c r="F193" i="6"/>
  <c r="R193" i="6" s="1"/>
  <c r="F197" i="6"/>
  <c r="R197" i="6" s="1"/>
  <c r="F201" i="6"/>
  <c r="R201" i="6" s="1"/>
  <c r="F205" i="6"/>
  <c r="R205" i="6" s="1"/>
  <c r="F209" i="6"/>
  <c r="R209" i="6" s="1"/>
  <c r="F218" i="6"/>
  <c r="R218" i="6" s="1"/>
  <c r="F223" i="6"/>
  <c r="R223" i="6" s="1"/>
  <c r="F232" i="6"/>
  <c r="R232" i="6" s="1"/>
  <c r="F236" i="6"/>
  <c r="R236" i="6" s="1"/>
  <c r="F240" i="6"/>
  <c r="R240" i="6" s="1"/>
  <c r="F257" i="6"/>
  <c r="R257" i="6" s="1"/>
  <c r="F261" i="6"/>
  <c r="R261" i="6" s="1"/>
  <c r="F265" i="6"/>
  <c r="R265" i="6" s="1"/>
  <c r="F283" i="6"/>
  <c r="R283" i="6" s="1"/>
  <c r="F287" i="6"/>
  <c r="R287" i="6" s="1"/>
  <c r="F291" i="6"/>
  <c r="R291" i="6" s="1"/>
  <c r="F304" i="6"/>
  <c r="R304" i="6" s="1"/>
  <c r="F308" i="6"/>
  <c r="R308" i="6" s="1"/>
  <c r="F9" i="6"/>
  <c r="F141" i="6"/>
  <c r="R141" i="6" s="1"/>
  <c r="F194" i="6"/>
  <c r="R194" i="6" s="1"/>
  <c r="F186" i="6"/>
  <c r="R186" i="6" s="1"/>
  <c r="F294" i="6"/>
  <c r="R294" i="6" s="1"/>
  <c r="F59" i="6"/>
  <c r="R59" i="6" s="1"/>
  <c r="F147" i="6"/>
  <c r="R147" i="6" s="1"/>
  <c r="F151" i="6"/>
  <c r="R151" i="6" s="1"/>
  <c r="F100" i="6"/>
  <c r="R100" i="6" s="1"/>
  <c r="F268" i="6"/>
  <c r="R268" i="6" s="1"/>
  <c r="F343" i="6"/>
  <c r="R343" i="6" s="1"/>
  <c r="F344" i="6"/>
  <c r="R344" i="6" s="1"/>
  <c r="F22" i="6"/>
  <c r="R22" i="6" s="1"/>
  <c r="F25" i="6"/>
  <c r="R25" i="6" s="1"/>
  <c r="F36" i="6"/>
  <c r="R36" i="6" s="1"/>
  <c r="F47" i="6"/>
  <c r="R47" i="6" s="1"/>
  <c r="F55" i="6"/>
  <c r="R55" i="6" s="1"/>
  <c r="F90" i="6"/>
  <c r="R90" i="6" s="1"/>
  <c r="F112" i="6"/>
  <c r="R112" i="6" s="1"/>
  <c r="F116" i="6"/>
  <c r="R116" i="6" s="1"/>
  <c r="F120" i="6"/>
  <c r="R120" i="6" s="1"/>
  <c r="F124" i="6"/>
  <c r="R124" i="6" s="1"/>
  <c r="F133" i="6"/>
  <c r="R133" i="6" s="1"/>
  <c r="F137" i="6"/>
  <c r="R137" i="6" s="1"/>
  <c r="F184" i="6"/>
  <c r="R184" i="6" s="1"/>
  <c r="F214" i="6"/>
  <c r="R214" i="6" s="1"/>
  <c r="F228" i="6"/>
  <c r="R228" i="6" s="1"/>
  <c r="F245" i="6"/>
  <c r="R245" i="6" s="1"/>
  <c r="F249" i="6"/>
  <c r="R249" i="6" s="1"/>
  <c r="F279" i="6"/>
  <c r="R279" i="6" s="1"/>
  <c r="F296" i="6"/>
  <c r="R296" i="6" s="1"/>
  <c r="F300" i="6"/>
  <c r="R300" i="6" s="1"/>
  <c r="F313" i="6"/>
  <c r="R313" i="6" s="1"/>
  <c r="F317" i="6"/>
  <c r="R317" i="6" s="1"/>
  <c r="F321" i="6"/>
  <c r="R321" i="6" s="1"/>
  <c r="R9" i="6"/>
  <c r="F15" i="6"/>
  <c r="R15" i="6" s="1"/>
  <c r="F149" i="6"/>
  <c r="R149" i="6" s="1"/>
  <c r="F312" i="6"/>
  <c r="R312" i="6" s="1"/>
  <c r="F75" i="6"/>
  <c r="R75" i="6" s="1"/>
  <c r="F142" i="6"/>
  <c r="R142" i="6" s="1"/>
  <c r="F301" i="6"/>
  <c r="R301" i="6" s="1"/>
  <c r="F131" i="6"/>
  <c r="R131" i="6" s="1"/>
  <c r="F76" i="6"/>
  <c r="R76" i="6" s="1"/>
  <c r="F323" i="6"/>
  <c r="R323" i="6" s="1"/>
  <c r="F260" i="6"/>
  <c r="R260" i="6" s="1"/>
  <c r="F329" i="6"/>
  <c r="R329" i="6" s="1"/>
  <c r="F330" i="6"/>
  <c r="R330" i="6" s="1"/>
  <c r="F14" i="6"/>
  <c r="R14" i="6" s="1"/>
  <c r="F17" i="6"/>
  <c r="R17" i="6" s="1"/>
  <c r="F28" i="6"/>
  <c r="R28" i="6" s="1"/>
  <c r="F42" i="6"/>
  <c r="R42" i="6" s="1"/>
  <c r="F50" i="6"/>
  <c r="R50" i="6" s="1"/>
  <c r="F58" i="6"/>
  <c r="R58" i="6" s="1"/>
  <c r="F73" i="6"/>
  <c r="R73" i="6" s="1"/>
  <c r="F78" i="6"/>
  <c r="R78" i="6" s="1"/>
  <c r="F82" i="6"/>
  <c r="R82" i="6" s="1"/>
  <c r="F86" i="6"/>
  <c r="R86" i="6" s="1"/>
  <c r="F95" i="6"/>
  <c r="R95" i="6" s="1"/>
  <c r="F99" i="6"/>
  <c r="R99" i="6" s="1"/>
  <c r="F104" i="6"/>
  <c r="R104" i="6" s="1"/>
  <c r="F129" i="6"/>
  <c r="R129" i="6" s="1"/>
  <c r="F152" i="6"/>
  <c r="R152" i="6" s="1"/>
  <c r="F156" i="6"/>
  <c r="R156" i="6" s="1"/>
  <c r="F160" i="6"/>
  <c r="R160" i="6" s="1"/>
  <c r="F164" i="6"/>
  <c r="R164" i="6" s="1"/>
  <c r="F168" i="6"/>
  <c r="R168" i="6" s="1"/>
  <c r="F172" i="6"/>
  <c r="R172" i="6" s="1"/>
  <c r="F176" i="6"/>
  <c r="R176" i="6" s="1"/>
  <c r="F198" i="6"/>
  <c r="R198" i="6" s="1"/>
  <c r="F202" i="6"/>
  <c r="R202" i="6" s="1"/>
  <c r="F206" i="6"/>
  <c r="R206" i="6" s="1"/>
  <c r="F210" i="6"/>
  <c r="R210" i="6" s="1"/>
  <c r="F224" i="6"/>
  <c r="R224" i="6" s="1"/>
  <c r="F233" i="6"/>
  <c r="R233" i="6" s="1"/>
  <c r="F237" i="6"/>
  <c r="R237" i="6" s="1"/>
  <c r="F241" i="6"/>
  <c r="R241" i="6" s="1"/>
  <c r="F254" i="6"/>
  <c r="R254" i="6" s="1"/>
  <c r="F262" i="6"/>
  <c r="R262" i="6" s="1"/>
  <c r="F266" i="6"/>
  <c r="R266" i="6" s="1"/>
  <c r="F275" i="6"/>
  <c r="R275" i="6" s="1"/>
  <c r="F284" i="6"/>
  <c r="R284" i="6" s="1"/>
  <c r="F288" i="6"/>
  <c r="R288" i="6" s="1"/>
  <c r="F305" i="6"/>
  <c r="R305" i="6" s="1"/>
  <c r="F23" i="6"/>
  <c r="R23" i="6" s="1"/>
  <c r="F221" i="6"/>
  <c r="R221" i="6" s="1"/>
  <c r="L5" i="6"/>
  <c r="F282" i="6"/>
  <c r="R282" i="6" s="1"/>
  <c r="F215" i="6"/>
  <c r="R215" i="6" s="1"/>
  <c r="F244" i="6"/>
  <c r="R244" i="6" s="1"/>
  <c r="F31" i="1"/>
  <c r="Y31" i="1" s="1"/>
  <c r="C53" i="6"/>
  <c r="D122" i="6"/>
  <c r="D187" i="6"/>
  <c r="C41" i="6"/>
  <c r="C275" i="6"/>
  <c r="D143" i="6"/>
  <c r="C247" i="6"/>
  <c r="C305" i="6"/>
  <c r="D297" i="6"/>
  <c r="C234" i="6"/>
  <c r="C226" i="6"/>
  <c r="C55" i="6"/>
  <c r="D42" i="6"/>
  <c r="C36" i="6"/>
  <c r="C18" i="6"/>
  <c r="F51" i="1"/>
  <c r="Y51" i="1" s="1"/>
  <c r="D22" i="6"/>
  <c r="D89" i="6"/>
  <c r="D130" i="6"/>
  <c r="D203" i="6"/>
  <c r="C85" i="6"/>
  <c r="C283" i="6"/>
  <c r="D43" i="6"/>
  <c r="C151" i="6"/>
  <c r="C254" i="6"/>
  <c r="D320" i="6"/>
  <c r="C312" i="6"/>
  <c r="D304" i="6"/>
  <c r="D129" i="6"/>
  <c r="D105" i="6"/>
  <c r="D29" i="6"/>
  <c r="C38" i="6"/>
  <c r="D263" i="6"/>
  <c r="C153" i="6"/>
  <c r="C138" i="6"/>
  <c r="C219" i="6"/>
  <c r="C109" i="6"/>
  <c r="C149" i="6"/>
  <c r="C51" i="6"/>
  <c r="D159" i="6"/>
  <c r="D262" i="6"/>
  <c r="C319" i="6"/>
  <c r="D240" i="6"/>
  <c r="C224" i="6"/>
  <c r="D81" i="6"/>
  <c r="D23" i="6"/>
  <c r="C46" i="6"/>
  <c r="C271" i="6"/>
  <c r="C15" i="6"/>
  <c r="D146" i="6"/>
  <c r="D243" i="6"/>
  <c r="C117" i="6"/>
  <c r="C79" i="6"/>
  <c r="C87" i="6"/>
  <c r="C175" i="6"/>
  <c r="D326" i="6"/>
  <c r="C318" i="6"/>
  <c r="D310" i="6"/>
  <c r="C239" i="6"/>
  <c r="C15" i="1"/>
  <c r="D254" i="1"/>
  <c r="F39" i="1"/>
  <c r="Y39" i="1" s="1"/>
  <c r="F254" i="1"/>
  <c r="Y254" i="1" s="1"/>
  <c r="C14" i="6"/>
  <c r="H353" i="6"/>
  <c r="C22" i="5" s="1"/>
  <c r="I351" i="6"/>
  <c r="H354" i="6" s="1"/>
  <c r="D194" i="6"/>
  <c r="C194" i="6"/>
  <c r="D98" i="6"/>
  <c r="C98" i="6"/>
  <c r="C91" i="6"/>
  <c r="D91" i="6"/>
  <c r="C30" i="6"/>
  <c r="D30" i="6"/>
  <c r="C25" i="6"/>
  <c r="D25" i="6"/>
  <c r="D288" i="6"/>
  <c r="C288" i="6"/>
  <c r="C201" i="6"/>
  <c r="D201" i="6"/>
  <c r="C193" i="6"/>
  <c r="D193" i="6"/>
  <c r="C169" i="6"/>
  <c r="D169" i="6"/>
  <c r="C121" i="6"/>
  <c r="D121" i="6"/>
  <c r="C113" i="6"/>
  <c r="D113" i="6"/>
  <c r="C200" i="6"/>
  <c r="D200" i="6"/>
  <c r="D223" i="6"/>
  <c r="C223" i="6"/>
  <c r="D215" i="6"/>
  <c r="C215" i="6"/>
  <c r="D207" i="6"/>
  <c r="C207" i="6"/>
  <c r="D167" i="6"/>
  <c r="C167" i="6"/>
  <c r="C230" i="6"/>
  <c r="D230" i="6"/>
  <c r="C204" i="6"/>
  <c r="D204" i="6"/>
  <c r="C188" i="6"/>
  <c r="D188" i="6"/>
  <c r="D156" i="6"/>
  <c r="C156" i="6"/>
  <c r="D108" i="6"/>
  <c r="C108" i="6"/>
  <c r="D195" i="6"/>
  <c r="C195" i="6"/>
  <c r="D155" i="6"/>
  <c r="C155" i="6"/>
  <c r="D139" i="6"/>
  <c r="C159" i="6"/>
  <c r="C171" i="6"/>
  <c r="C263" i="6"/>
  <c r="D18" i="6"/>
  <c r="D314" i="6"/>
  <c r="D189" i="6"/>
  <c r="C174" i="6"/>
  <c r="D87" i="6"/>
  <c r="D36" i="6"/>
  <c r="D245" i="6"/>
  <c r="D231" i="6"/>
  <c r="C42" i="6"/>
  <c r="D103" i="6"/>
  <c r="D238" i="6"/>
  <c r="D316" i="6"/>
  <c r="D55" i="6"/>
  <c r="D153" i="6"/>
  <c r="C308" i="6"/>
  <c r="D308" i="6"/>
  <c r="C272" i="6"/>
  <c r="D272" i="6"/>
  <c r="C100" i="6"/>
  <c r="D100" i="6"/>
  <c r="C309" i="6"/>
  <c r="D309" i="6"/>
  <c r="C310" i="6"/>
  <c r="D214" i="6"/>
  <c r="C214" i="6"/>
  <c r="D166" i="6"/>
  <c r="C166" i="6"/>
  <c r="C136" i="6"/>
  <c r="D136" i="6"/>
  <c r="C325" i="6"/>
  <c r="D325" i="6"/>
  <c r="D236" i="6"/>
  <c r="C236" i="6"/>
  <c r="C104" i="6"/>
  <c r="D104" i="6"/>
  <c r="C126" i="6"/>
  <c r="D126" i="6"/>
  <c r="C73" i="6"/>
  <c r="D73" i="6"/>
  <c r="D170" i="6"/>
  <c r="C170" i="6"/>
  <c r="C133" i="6"/>
  <c r="D133" i="6"/>
  <c r="C256" i="6"/>
  <c r="D256" i="6"/>
  <c r="C101" i="6"/>
  <c r="D101" i="6"/>
  <c r="C255" i="6"/>
  <c r="D255" i="6"/>
  <c r="C300" i="6"/>
  <c r="D300" i="6"/>
  <c r="D270" i="6"/>
  <c r="C270" i="6"/>
  <c r="C246" i="6"/>
  <c r="D246" i="6"/>
  <c r="D269" i="6"/>
  <c r="C269" i="6"/>
  <c r="C137" i="6"/>
  <c r="D137" i="6"/>
  <c r="C84" i="6"/>
  <c r="D84" i="6"/>
  <c r="D319" i="6"/>
  <c r="C298" i="6"/>
  <c r="C311" i="6"/>
  <c r="D311" i="6"/>
  <c r="C261" i="6"/>
  <c r="D261" i="6"/>
  <c r="D179" i="6"/>
  <c r="C179" i="6"/>
  <c r="C144" i="6"/>
  <c r="D144" i="6"/>
  <c r="C131" i="6"/>
  <c r="D131" i="6"/>
  <c r="C96" i="6"/>
  <c r="D96" i="6"/>
  <c r="C49" i="6"/>
  <c r="D49" i="6"/>
  <c r="C12" i="6"/>
  <c r="D12" i="6"/>
  <c r="P4" i="6"/>
  <c r="C29" i="5" s="1"/>
  <c r="C260" i="6"/>
  <c r="D260" i="6"/>
  <c r="D198" i="6"/>
  <c r="C198" i="6"/>
  <c r="D186" i="6"/>
  <c r="C186" i="6"/>
  <c r="D178" i="6"/>
  <c r="C178" i="6"/>
  <c r="C95" i="6"/>
  <c r="D95" i="6"/>
  <c r="C24" i="6"/>
  <c r="D24" i="6"/>
  <c r="C323" i="6"/>
  <c r="D323" i="6"/>
  <c r="C232" i="6"/>
  <c r="D232" i="6"/>
  <c r="D217" i="6"/>
  <c r="C217" i="6"/>
  <c r="D210" i="6"/>
  <c r="C210" i="6"/>
  <c r="C197" i="6"/>
  <c r="D197" i="6"/>
  <c r="C185" i="6"/>
  <c r="D185" i="6"/>
  <c r="D164" i="6"/>
  <c r="C164" i="6"/>
  <c r="D94" i="6"/>
  <c r="C94" i="6"/>
  <c r="C80" i="6"/>
  <c r="D80" i="6"/>
  <c r="D322" i="6"/>
  <c r="C322" i="6"/>
  <c r="D302" i="6"/>
  <c r="C302" i="6"/>
  <c r="C216" i="6"/>
  <c r="D216" i="6"/>
  <c r="C209" i="6"/>
  <c r="D209" i="6"/>
  <c r="C184" i="6"/>
  <c r="D184" i="6"/>
  <c r="C141" i="6"/>
  <c r="D141" i="6"/>
  <c r="D128" i="6"/>
  <c r="C128" i="6"/>
  <c r="C106" i="6"/>
  <c r="D106" i="6"/>
  <c r="C40" i="6"/>
  <c r="D40" i="6"/>
  <c r="C321" i="6"/>
  <c r="D321" i="6"/>
  <c r="D315" i="6"/>
  <c r="C315" i="6"/>
  <c r="C265" i="6"/>
  <c r="D265" i="6"/>
  <c r="C120" i="6"/>
  <c r="D120" i="6"/>
  <c r="C59" i="6"/>
  <c r="D59" i="6"/>
  <c r="C39" i="6"/>
  <c r="D39" i="6"/>
  <c r="C21" i="6"/>
  <c r="D21" i="6"/>
  <c r="C286" i="6"/>
  <c r="D286" i="6"/>
  <c r="C264" i="6"/>
  <c r="D264" i="6"/>
  <c r="C161" i="6"/>
  <c r="D161" i="6"/>
  <c r="D77" i="6"/>
  <c r="C77" i="6"/>
  <c r="D58" i="6"/>
  <c r="C58" i="6"/>
  <c r="C45" i="6"/>
  <c r="D45" i="6"/>
  <c r="D33" i="6"/>
  <c r="C33" i="6"/>
  <c r="C292" i="6"/>
  <c r="D292" i="6"/>
  <c r="C285" i="6"/>
  <c r="D285" i="6"/>
  <c r="C277" i="6"/>
  <c r="D277" i="6"/>
  <c r="D206" i="6"/>
  <c r="C206" i="6"/>
  <c r="C173" i="6"/>
  <c r="D173" i="6"/>
  <c r="C160" i="6"/>
  <c r="D160" i="6"/>
  <c r="C76" i="6"/>
  <c r="D76" i="6"/>
  <c r="C57" i="6"/>
  <c r="D57" i="6"/>
  <c r="C44" i="6"/>
  <c r="D44" i="6"/>
  <c r="C32" i="6"/>
  <c r="D32" i="6"/>
  <c r="C284" i="6"/>
  <c r="D284" i="6"/>
  <c r="C276" i="6"/>
  <c r="D276" i="6"/>
  <c r="D227" i="6"/>
  <c r="C227" i="6"/>
  <c r="C172" i="6"/>
  <c r="D172" i="6"/>
  <c r="D145" i="6"/>
  <c r="C145" i="6"/>
  <c r="C90" i="6"/>
  <c r="D90" i="6"/>
  <c r="C75" i="6"/>
  <c r="D75" i="6"/>
  <c r="D50" i="6"/>
  <c r="C50" i="6"/>
  <c r="D13" i="6"/>
  <c r="C13" i="6"/>
  <c r="D318" i="6"/>
  <c r="C340" i="6"/>
  <c r="D340" i="6"/>
  <c r="C332" i="6"/>
  <c r="D332" i="6"/>
  <c r="C327" i="6"/>
  <c r="D327" i="6"/>
  <c r="C290" i="6"/>
  <c r="D290" i="6"/>
  <c r="D278" i="6"/>
  <c r="C278" i="6"/>
  <c r="D235" i="6"/>
  <c r="C235" i="6"/>
  <c r="C339" i="6"/>
  <c r="D339" i="6"/>
  <c r="D331" i="6"/>
  <c r="C331" i="6"/>
  <c r="D338" i="6"/>
  <c r="C338" i="6"/>
  <c r="D330" i="6"/>
  <c r="C330" i="6"/>
  <c r="C135" i="6"/>
  <c r="D135" i="6"/>
  <c r="C97" i="6"/>
  <c r="D97" i="6"/>
  <c r="C328" i="6"/>
  <c r="D328" i="6"/>
  <c r="C337" i="6"/>
  <c r="D337" i="6"/>
  <c r="C329" i="6"/>
  <c r="D329" i="6"/>
  <c r="C61" i="6"/>
  <c r="D61" i="6"/>
  <c r="C344" i="6"/>
  <c r="D344" i="6"/>
  <c r="D336" i="6"/>
  <c r="C336" i="6"/>
  <c r="D343" i="6"/>
  <c r="C343" i="6"/>
  <c r="D335" i="6"/>
  <c r="C335" i="6"/>
  <c r="C251" i="6"/>
  <c r="D251" i="6"/>
  <c r="D237" i="6"/>
  <c r="C237" i="6"/>
  <c r="C342" i="6"/>
  <c r="D342" i="6"/>
  <c r="C334" i="6"/>
  <c r="D334" i="6"/>
  <c r="C244" i="6"/>
  <c r="D244" i="6"/>
  <c r="D211" i="6"/>
  <c r="C211" i="6"/>
  <c r="C83" i="6"/>
  <c r="D83" i="6"/>
  <c r="C341" i="6"/>
  <c r="D341" i="6"/>
  <c r="C333" i="6"/>
  <c r="D333" i="6"/>
  <c r="Q10" i="6"/>
  <c r="AS238" i="3"/>
  <c r="D39" i="1"/>
  <c r="D31" i="1"/>
  <c r="D23" i="1"/>
  <c r="Y254" i="3"/>
  <c r="AG254" i="3"/>
  <c r="AO254" i="3"/>
  <c r="AF254" i="3"/>
  <c r="Z254" i="3"/>
  <c r="AH254" i="3"/>
  <c r="AI254" i="3"/>
  <c r="AA254" i="3"/>
  <c r="AN254" i="3"/>
  <c r="AB254" i="3"/>
  <c r="AJ254" i="3"/>
  <c r="AD254" i="3"/>
  <c r="AC254" i="3"/>
  <c r="AK254" i="3"/>
  <c r="AL254" i="3"/>
  <c r="AE254" i="3"/>
  <c r="AM254" i="3"/>
  <c r="AC252" i="3"/>
  <c r="AK252" i="3"/>
  <c r="AJ252" i="3"/>
  <c r="AD252" i="3"/>
  <c r="AL252" i="3"/>
  <c r="AE252" i="3"/>
  <c r="AM252" i="3"/>
  <c r="AB252" i="3"/>
  <c r="AF252" i="3"/>
  <c r="AN252" i="3"/>
  <c r="Y252" i="3"/>
  <c r="AG252" i="3"/>
  <c r="AO252" i="3"/>
  <c r="Z252" i="3"/>
  <c r="AH252" i="3"/>
  <c r="AA252" i="3"/>
  <c r="AI252" i="3"/>
  <c r="AB72" i="3"/>
  <c r="Y250" i="3"/>
  <c r="AG250" i="3"/>
  <c r="AO250" i="3"/>
  <c r="AN250" i="3"/>
  <c r="Z250" i="3"/>
  <c r="AH250" i="3"/>
  <c r="AF250" i="3"/>
  <c r="AA250" i="3"/>
  <c r="AI250" i="3"/>
  <c r="AB250" i="3"/>
  <c r="AJ250" i="3"/>
  <c r="AC250" i="3"/>
  <c r="AK250" i="3"/>
  <c r="AE250" i="3"/>
  <c r="AM250" i="3"/>
  <c r="AD250" i="3"/>
  <c r="AL250" i="3"/>
  <c r="AE253" i="3"/>
  <c r="AM253" i="3"/>
  <c r="AD253" i="3"/>
  <c r="AF253" i="3"/>
  <c r="AN253" i="3"/>
  <c r="Y253" i="3"/>
  <c r="AG253" i="3"/>
  <c r="AO253" i="3"/>
  <c r="AL253" i="3"/>
  <c r="Z253" i="3"/>
  <c r="AH253" i="3"/>
  <c r="AB253" i="3"/>
  <c r="AA253" i="3"/>
  <c r="AI253" i="3"/>
  <c r="AJ253" i="3"/>
  <c r="AC253" i="3"/>
  <c r="AK253" i="3"/>
  <c r="AC248" i="3"/>
  <c r="AK248" i="3"/>
  <c r="AD248" i="3"/>
  <c r="AL248" i="3"/>
  <c r="AJ248" i="3"/>
  <c r="AE248" i="3"/>
  <c r="AM248" i="3"/>
  <c r="AB248" i="3"/>
  <c r="AF248" i="3"/>
  <c r="AN248" i="3"/>
  <c r="Y248" i="3"/>
  <c r="AG248" i="3"/>
  <c r="AO248" i="3"/>
  <c r="Z248" i="3"/>
  <c r="AH248" i="3"/>
  <c r="AA248" i="3"/>
  <c r="AI248" i="3"/>
  <c r="AA247" i="3"/>
  <c r="AI247" i="3"/>
  <c r="Z247" i="3"/>
  <c r="AB247" i="3"/>
  <c r="AJ247" i="3"/>
  <c r="AC247" i="3"/>
  <c r="AK247" i="3"/>
  <c r="AH247" i="3"/>
  <c r="AD247" i="3"/>
  <c r="AL247" i="3"/>
  <c r="AE247" i="3"/>
  <c r="AM247" i="3"/>
  <c r="AF247" i="3"/>
  <c r="AN247" i="3"/>
  <c r="Y247" i="3"/>
  <c r="AG247" i="3"/>
  <c r="AO247" i="3"/>
  <c r="AA251" i="3"/>
  <c r="AI251" i="3"/>
  <c r="AB251" i="3"/>
  <c r="AJ251" i="3"/>
  <c r="AH251" i="3"/>
  <c r="AC251" i="3"/>
  <c r="AK251" i="3"/>
  <c r="Z251" i="3"/>
  <c r="AD251" i="3"/>
  <c r="AL251" i="3"/>
  <c r="AN251" i="3"/>
  <c r="AE251" i="3"/>
  <c r="AM251" i="3"/>
  <c r="AF251" i="3"/>
  <c r="Y251" i="3"/>
  <c r="AG251" i="3"/>
  <c r="AO251" i="3"/>
  <c r="Y246" i="3"/>
  <c r="AG246" i="3"/>
  <c r="AO246" i="3"/>
  <c r="Z246" i="3"/>
  <c r="AH246" i="3"/>
  <c r="AA246" i="3"/>
  <c r="AI246" i="3"/>
  <c r="AF246" i="3"/>
  <c r="AB246" i="3"/>
  <c r="AJ246" i="3"/>
  <c r="AC246" i="3"/>
  <c r="AK246" i="3"/>
  <c r="AD246" i="3"/>
  <c r="AL246" i="3"/>
  <c r="AE246" i="3"/>
  <c r="AM246" i="3"/>
  <c r="AN246" i="3"/>
  <c r="AE249" i="3"/>
  <c r="AM249" i="3"/>
  <c r="AL249" i="3"/>
  <c r="AF249" i="3"/>
  <c r="AN249" i="3"/>
  <c r="Y249" i="3"/>
  <c r="AG249" i="3"/>
  <c r="AO249" i="3"/>
  <c r="AD249" i="3"/>
  <c r="Z249" i="3"/>
  <c r="AH249" i="3"/>
  <c r="AA249" i="3"/>
  <c r="AI249" i="3"/>
  <c r="AB249" i="3"/>
  <c r="AJ249" i="3"/>
  <c r="AC249" i="3"/>
  <c r="AK249" i="3"/>
  <c r="R155" i="3"/>
  <c r="S141" i="3"/>
  <c r="K205" i="3"/>
  <c r="O148" i="3"/>
  <c r="M220" i="3"/>
  <c r="R236" i="3"/>
  <c r="Q189" i="3"/>
  <c r="Q148" i="3"/>
  <c r="L243" i="3"/>
  <c r="F243" i="3"/>
  <c r="H243" i="3"/>
  <c r="Q243" i="3"/>
  <c r="P235" i="3"/>
  <c r="K235" i="3"/>
  <c r="G235" i="3"/>
  <c r="F235" i="3"/>
  <c r="Q235" i="3"/>
  <c r="M235" i="3"/>
  <c r="J227" i="3"/>
  <c r="L227" i="3"/>
  <c r="F212" i="3"/>
  <c r="S212" i="3"/>
  <c r="N204" i="3"/>
  <c r="Q204" i="3"/>
  <c r="S204" i="3"/>
  <c r="M204" i="3"/>
  <c r="U204" i="3"/>
  <c r="F196" i="3"/>
  <c r="N196" i="3"/>
  <c r="Q196" i="3"/>
  <c r="U196" i="3"/>
  <c r="S196" i="3"/>
  <c r="O188" i="3"/>
  <c r="S188" i="3"/>
  <c r="G188" i="3"/>
  <c r="P188" i="3"/>
  <c r="U188" i="3"/>
  <c r="F182" i="3"/>
  <c r="K182" i="3"/>
  <c r="T182" i="3"/>
  <c r="I182" i="3"/>
  <c r="M182" i="3"/>
  <c r="Q182" i="3"/>
  <c r="N182" i="3"/>
  <c r="U170" i="3"/>
  <c r="L170" i="3"/>
  <c r="J170" i="3"/>
  <c r="V170" i="3"/>
  <c r="O170" i="3"/>
  <c r="I170" i="3"/>
  <c r="H155" i="3"/>
  <c r="N155" i="3"/>
  <c r="T155" i="3"/>
  <c r="I155" i="3"/>
  <c r="L228" i="3"/>
  <c r="R228" i="3"/>
  <c r="U228" i="3"/>
  <c r="T228" i="3"/>
  <c r="P228" i="3"/>
  <c r="M228" i="3"/>
  <c r="K213" i="3"/>
  <c r="I213" i="3"/>
  <c r="L213" i="3"/>
  <c r="H189" i="3"/>
  <c r="R189" i="3"/>
  <c r="V189" i="3"/>
  <c r="T189" i="3"/>
  <c r="N189" i="3"/>
  <c r="S169" i="3"/>
  <c r="V169" i="3"/>
  <c r="K169" i="3"/>
  <c r="M169" i="3"/>
  <c r="P169" i="3"/>
  <c r="U169" i="3"/>
  <c r="I169" i="3"/>
  <c r="Q133" i="3"/>
  <c r="O141" i="3"/>
  <c r="S213" i="3"/>
  <c r="P155" i="3"/>
  <c r="U163" i="3"/>
  <c r="K148" i="3"/>
  <c r="K228" i="3"/>
  <c r="V228" i="3"/>
  <c r="G189" i="3"/>
  <c r="J205" i="3"/>
  <c r="R183" i="3"/>
  <c r="L177" i="3"/>
  <c r="F169" i="3"/>
  <c r="F177" i="3"/>
  <c r="N197" i="3"/>
  <c r="R177" i="3"/>
  <c r="V220" i="3"/>
  <c r="T141" i="3"/>
  <c r="H141" i="3"/>
  <c r="J155" i="3"/>
  <c r="S155" i="3"/>
  <c r="T197" i="3"/>
  <c r="H148" i="3"/>
  <c r="S220" i="3"/>
  <c r="J228" i="3"/>
  <c r="J236" i="3"/>
  <c r="F189" i="3"/>
  <c r="I189" i="3"/>
  <c r="P183" i="3"/>
  <c r="L169" i="3"/>
  <c r="T177" i="3"/>
  <c r="M177" i="3"/>
  <c r="V236" i="3"/>
  <c r="T183" i="3"/>
  <c r="P163" i="3"/>
  <c r="M163" i="3"/>
  <c r="I163" i="3"/>
  <c r="K163" i="3"/>
  <c r="V163" i="3"/>
  <c r="U148" i="3"/>
  <c r="S148" i="3"/>
  <c r="G148" i="3"/>
  <c r="H133" i="3"/>
  <c r="I133" i="3"/>
  <c r="G141" i="3"/>
  <c r="F163" i="3"/>
  <c r="T133" i="3"/>
  <c r="P133" i="3"/>
  <c r="M141" i="3"/>
  <c r="J163" i="3"/>
  <c r="K155" i="3"/>
  <c r="K220" i="3"/>
  <c r="U189" i="3"/>
  <c r="J169" i="3"/>
  <c r="S177" i="3"/>
  <c r="Q170" i="3"/>
  <c r="T170" i="3"/>
  <c r="O236" i="3"/>
  <c r="H236" i="3"/>
  <c r="F236" i="3"/>
  <c r="S236" i="3"/>
  <c r="G236" i="3"/>
  <c r="Q236" i="3"/>
  <c r="U183" i="3"/>
  <c r="V183" i="3"/>
  <c r="I183" i="3"/>
  <c r="N183" i="3"/>
  <c r="J183" i="3"/>
  <c r="J197" i="3"/>
  <c r="U141" i="3"/>
  <c r="S163" i="3"/>
  <c r="O183" i="3"/>
  <c r="L89" i="3"/>
  <c r="P89" i="3"/>
  <c r="H89" i="3"/>
  <c r="Q60" i="3"/>
  <c r="P60" i="3"/>
  <c r="I60" i="3"/>
  <c r="Q52" i="3"/>
  <c r="G52" i="3"/>
  <c r="O52" i="3"/>
  <c r="I40" i="3"/>
  <c r="P40" i="3"/>
  <c r="T40" i="3"/>
  <c r="M40" i="3"/>
  <c r="L40" i="3"/>
  <c r="Q40" i="3"/>
  <c r="R40" i="3"/>
  <c r="J40" i="3"/>
  <c r="V40" i="3"/>
  <c r="H40" i="3"/>
  <c r="S40" i="3"/>
  <c r="N40" i="3"/>
  <c r="O40" i="3"/>
  <c r="K40" i="3"/>
  <c r="R133" i="3"/>
  <c r="K141" i="3"/>
  <c r="Q155" i="3"/>
  <c r="N220" i="3"/>
  <c r="R220" i="3"/>
  <c r="P220" i="3"/>
  <c r="G220" i="3"/>
  <c r="T205" i="3"/>
  <c r="S205" i="3"/>
  <c r="P205" i="3"/>
  <c r="R205" i="3"/>
  <c r="F205" i="3"/>
  <c r="F197" i="3"/>
  <c r="P197" i="3"/>
  <c r="R197" i="3"/>
  <c r="U177" i="3"/>
  <c r="I177" i="3"/>
  <c r="G177" i="3"/>
  <c r="O177" i="3"/>
  <c r="U133" i="3"/>
  <c r="P141" i="3"/>
  <c r="O155" i="3"/>
  <c r="L163" i="3"/>
  <c r="T213" i="3"/>
  <c r="V148" i="3"/>
  <c r="J148" i="3"/>
  <c r="Q228" i="3"/>
  <c r="I205" i="3"/>
  <c r="V197" i="3"/>
  <c r="O220" i="3"/>
  <c r="M133" i="3"/>
  <c r="S197" i="3"/>
  <c r="H163" i="3"/>
  <c r="J220" i="3"/>
  <c r="F133" i="3"/>
  <c r="Q197" i="3"/>
  <c r="V213" i="3"/>
  <c r="O133" i="3"/>
  <c r="F141" i="3"/>
  <c r="Q141" i="3"/>
  <c r="M236" i="3"/>
  <c r="V155" i="3"/>
  <c r="O163" i="3"/>
  <c r="L205" i="3"/>
  <c r="F148" i="3"/>
  <c r="Q220" i="3"/>
  <c r="H228" i="3"/>
  <c r="Q163" i="3"/>
  <c r="U197" i="3"/>
  <c r="V133" i="3"/>
  <c r="L189" i="3"/>
  <c r="I197" i="3"/>
  <c r="O205" i="3"/>
  <c r="R163" i="3"/>
  <c r="P236" i="3"/>
  <c r="J177" i="3"/>
  <c r="U236" i="3"/>
  <c r="M183" i="3"/>
  <c r="H169" i="3"/>
  <c r="P177" i="3"/>
  <c r="H170" i="3"/>
  <c r="O189" i="3"/>
  <c r="L127" i="3"/>
  <c r="O127" i="3"/>
  <c r="S127" i="3"/>
  <c r="Q127" i="3"/>
  <c r="K127" i="3"/>
  <c r="M127" i="3"/>
  <c r="Q119" i="3"/>
  <c r="G119" i="3"/>
  <c r="M119" i="3"/>
  <c r="H119" i="3"/>
  <c r="N119" i="3"/>
  <c r="F119" i="3"/>
  <c r="Q111" i="3"/>
  <c r="V111" i="3"/>
  <c r="N111" i="3"/>
  <c r="V104" i="3"/>
  <c r="U104" i="3"/>
  <c r="P104" i="3"/>
  <c r="Q104" i="3"/>
  <c r="O96" i="3"/>
  <c r="K96" i="3"/>
  <c r="O88" i="3"/>
  <c r="U88" i="3"/>
  <c r="J88" i="3"/>
  <c r="N88" i="3"/>
  <c r="L88" i="3"/>
  <c r="I80" i="3"/>
  <c r="J80" i="3"/>
  <c r="U80" i="3"/>
  <c r="K80" i="3"/>
  <c r="G80" i="3"/>
  <c r="T80" i="3"/>
  <c r="T73" i="3"/>
  <c r="J73" i="3"/>
  <c r="N73" i="3"/>
  <c r="K73" i="3"/>
  <c r="V73" i="3"/>
  <c r="P73" i="3"/>
  <c r="R59" i="3"/>
  <c r="N59" i="3"/>
  <c r="T59" i="3"/>
  <c r="H59" i="3"/>
  <c r="M59" i="3"/>
  <c r="I59" i="3"/>
  <c r="R51" i="3"/>
  <c r="N51" i="3"/>
  <c r="T51" i="3"/>
  <c r="I51" i="3"/>
  <c r="M51" i="3"/>
  <c r="P51" i="3"/>
  <c r="V34" i="3"/>
  <c r="S133" i="3"/>
  <c r="M155" i="3"/>
  <c r="L148" i="3"/>
  <c r="I141" i="3"/>
  <c r="G155" i="3"/>
  <c r="N236" i="3"/>
  <c r="N148" i="3"/>
  <c r="I228" i="3"/>
  <c r="P189" i="3"/>
  <c r="H205" i="3"/>
  <c r="R169" i="3"/>
  <c r="Q169" i="3"/>
  <c r="P170" i="3"/>
  <c r="N141" i="3"/>
  <c r="J141" i="3"/>
  <c r="I148" i="3"/>
  <c r="S170" i="3"/>
  <c r="F155" i="3"/>
  <c r="G163" i="3"/>
  <c r="M148" i="3"/>
  <c r="I220" i="3"/>
  <c r="T236" i="3"/>
  <c r="N133" i="3"/>
  <c r="S189" i="3"/>
  <c r="H197" i="3"/>
  <c r="G205" i="3"/>
  <c r="L183" i="3"/>
  <c r="O169" i="3"/>
  <c r="H177" i="3"/>
  <c r="N170" i="3"/>
  <c r="N228" i="3"/>
  <c r="V205" i="3"/>
  <c r="L197" i="3"/>
  <c r="M197" i="3"/>
  <c r="P164" i="3"/>
  <c r="Q164" i="3"/>
  <c r="L164" i="3"/>
  <c r="H164" i="3"/>
  <c r="J164" i="3"/>
  <c r="F164" i="3"/>
  <c r="H156" i="3"/>
  <c r="T156" i="3"/>
  <c r="Q156" i="3"/>
  <c r="G156" i="3"/>
  <c r="R156" i="3"/>
  <c r="N156" i="3"/>
  <c r="P148" i="3"/>
  <c r="U142" i="3"/>
  <c r="R142" i="3"/>
  <c r="G142" i="3"/>
  <c r="T142" i="3"/>
  <c r="O142" i="3"/>
  <c r="K142" i="3"/>
  <c r="G134" i="3"/>
  <c r="U134" i="3"/>
  <c r="Q126" i="3"/>
  <c r="K126" i="3"/>
  <c r="O126" i="3"/>
  <c r="I118" i="3"/>
  <c r="F118" i="3"/>
  <c r="M118" i="3"/>
  <c r="U118" i="3"/>
  <c r="N118" i="3"/>
  <c r="V118" i="3"/>
  <c r="I110" i="3"/>
  <c r="L110" i="3"/>
  <c r="G110" i="3"/>
  <c r="O110" i="3"/>
  <c r="K103" i="3"/>
  <c r="P103" i="3"/>
  <c r="H95" i="3"/>
  <c r="G95" i="3"/>
  <c r="F22" i="3"/>
  <c r="M22" i="3"/>
  <c r="P26" i="3"/>
  <c r="Q16" i="3"/>
  <c r="M13" i="3"/>
  <c r="G9" i="3"/>
  <c r="U4" i="3"/>
  <c r="I111" i="3"/>
  <c r="P35" i="3"/>
  <c r="K35" i="3"/>
  <c r="U35" i="3"/>
  <c r="H111" i="3"/>
  <c r="P39" i="3"/>
  <c r="I46" i="3"/>
  <c r="M35" i="3"/>
  <c r="T35" i="3"/>
  <c r="M39" i="3"/>
  <c r="R43" i="3"/>
  <c r="F43" i="3"/>
  <c r="V9" i="3"/>
  <c r="G46" i="3"/>
  <c r="L35" i="3"/>
  <c r="N35" i="3"/>
  <c r="P43" i="3"/>
  <c r="K43" i="3"/>
  <c r="H46" i="3"/>
  <c r="R46" i="3"/>
  <c r="V43" i="3"/>
  <c r="N43" i="3"/>
  <c r="U9" i="3"/>
  <c r="U8" i="3"/>
  <c r="J35" i="3"/>
  <c r="K46" i="3"/>
  <c r="G35" i="3"/>
  <c r="I43" i="3"/>
  <c r="S43" i="3"/>
  <c r="S39" i="3"/>
  <c r="V26" i="3"/>
  <c r="V17" i="3"/>
  <c r="T9" i="3"/>
  <c r="P8" i="3"/>
  <c r="S46" i="3"/>
  <c r="L46" i="3"/>
  <c r="Q43" i="3"/>
  <c r="O46" i="3"/>
  <c r="N33" i="3"/>
  <c r="U26" i="3"/>
  <c r="M17" i="3"/>
  <c r="N11" i="3"/>
  <c r="O9" i="3"/>
  <c r="M8" i="3"/>
  <c r="T111" i="3"/>
  <c r="L111" i="3"/>
  <c r="O35" i="3"/>
  <c r="U46" i="3"/>
  <c r="M46" i="3"/>
  <c r="P46" i="3"/>
  <c r="J46" i="3"/>
  <c r="M9" i="3"/>
  <c r="J232" i="3"/>
  <c r="F232" i="3"/>
  <c r="R132" i="3"/>
  <c r="T132" i="3"/>
  <c r="V132" i="3"/>
  <c r="F140" i="3"/>
  <c r="Q140" i="3"/>
  <c r="U147" i="3"/>
  <c r="P179" i="3"/>
  <c r="F179" i="3"/>
  <c r="O173" i="3"/>
  <c r="V238" i="3"/>
  <c r="J132" i="3"/>
  <c r="P212" i="3"/>
  <c r="T125" i="3"/>
  <c r="L117" i="3"/>
  <c r="S117" i="3"/>
  <c r="N125" i="3"/>
  <c r="J125" i="3"/>
  <c r="T173" i="3"/>
  <c r="J225" i="3"/>
  <c r="H198" i="3"/>
  <c r="P206" i="3"/>
  <c r="R238" i="3"/>
  <c r="V95" i="3"/>
  <c r="Q103" i="3"/>
  <c r="I81" i="3"/>
  <c r="S89" i="3"/>
  <c r="V89" i="3"/>
  <c r="J153" i="3"/>
  <c r="V153" i="3"/>
  <c r="L161" i="3"/>
  <c r="N161" i="3"/>
  <c r="U225" i="3"/>
  <c r="H52" i="3"/>
  <c r="T52" i="3"/>
  <c r="O60" i="3"/>
  <c r="T60" i="3"/>
  <c r="M212" i="3"/>
  <c r="T238" i="3"/>
  <c r="U206" i="3"/>
  <c r="M95" i="3"/>
  <c r="G37" i="3"/>
  <c r="J37" i="3"/>
  <c r="U38" i="3"/>
  <c r="P27" i="3"/>
  <c r="P21" i="3"/>
  <c r="L17" i="3"/>
  <c r="P16" i="3"/>
  <c r="N13" i="3"/>
  <c r="V11" i="3"/>
  <c r="M11" i="3"/>
  <c r="O8" i="3"/>
  <c r="S4" i="3"/>
  <c r="R232" i="3"/>
  <c r="N232" i="3"/>
  <c r="P132" i="3"/>
  <c r="N140" i="3"/>
  <c r="J140" i="3"/>
  <c r="T212" i="3"/>
  <c r="R147" i="3"/>
  <c r="M147" i="3"/>
  <c r="J179" i="3"/>
  <c r="U179" i="3"/>
  <c r="J191" i="3"/>
  <c r="U212" i="3"/>
  <c r="H212" i="3"/>
  <c r="T198" i="3"/>
  <c r="V117" i="3"/>
  <c r="K117" i="3"/>
  <c r="M125" i="3"/>
  <c r="Q125" i="3"/>
  <c r="L173" i="3"/>
  <c r="K161" i="3"/>
  <c r="M238" i="3"/>
  <c r="O198" i="3"/>
  <c r="H206" i="3"/>
  <c r="J238" i="3"/>
  <c r="F103" i="3"/>
  <c r="I103" i="3"/>
  <c r="S81" i="3"/>
  <c r="Q89" i="3"/>
  <c r="N89" i="3"/>
  <c r="T153" i="3"/>
  <c r="N153" i="3"/>
  <c r="Q161" i="3"/>
  <c r="F161" i="3"/>
  <c r="M225" i="3"/>
  <c r="P52" i="3"/>
  <c r="L52" i="3"/>
  <c r="H60" i="3"/>
  <c r="L60" i="3"/>
  <c r="U103" i="3"/>
  <c r="T191" i="3"/>
  <c r="T95" i="3"/>
  <c r="H38" i="3"/>
  <c r="I38" i="3"/>
  <c r="L38" i="3"/>
  <c r="M38" i="3"/>
  <c r="O21" i="3"/>
  <c r="V20" i="3"/>
  <c r="O16" i="3"/>
  <c r="U11" i="3"/>
  <c r="L11" i="3"/>
  <c r="N38" i="3"/>
  <c r="P38" i="3"/>
  <c r="Q38" i="3"/>
  <c r="K38" i="3"/>
  <c r="S38" i="3"/>
  <c r="P34" i="3"/>
  <c r="H34" i="3"/>
  <c r="M26" i="3"/>
  <c r="Q25" i="3"/>
  <c r="V21" i="3"/>
  <c r="N21" i="3"/>
  <c r="U20" i="3"/>
  <c r="U17" i="3"/>
  <c r="N16" i="3"/>
  <c r="L13" i="3"/>
  <c r="T11" i="3"/>
  <c r="J11" i="3"/>
  <c r="H8" i="3"/>
  <c r="F4" i="3"/>
  <c r="S232" i="3"/>
  <c r="G232" i="3"/>
  <c r="G140" i="3"/>
  <c r="K140" i="3"/>
  <c r="U238" i="3"/>
  <c r="O147" i="3"/>
  <c r="L147" i="3"/>
  <c r="H179" i="3"/>
  <c r="T179" i="3"/>
  <c r="N117" i="3"/>
  <c r="K206" i="3"/>
  <c r="K212" i="3"/>
  <c r="P173" i="3"/>
  <c r="V212" i="3"/>
  <c r="U117" i="3"/>
  <c r="J117" i="3"/>
  <c r="V125" i="3"/>
  <c r="H173" i="3"/>
  <c r="K173" i="3"/>
  <c r="U198" i="3"/>
  <c r="V198" i="3"/>
  <c r="G206" i="3"/>
  <c r="I238" i="3"/>
  <c r="J103" i="3"/>
  <c r="U95" i="3"/>
  <c r="S103" i="3"/>
  <c r="H103" i="3"/>
  <c r="H191" i="3"/>
  <c r="Q225" i="3"/>
  <c r="G81" i="3"/>
  <c r="K89" i="3"/>
  <c r="U89" i="3"/>
  <c r="I153" i="3"/>
  <c r="U153" i="3"/>
  <c r="P161" i="3"/>
  <c r="M161" i="3"/>
  <c r="L225" i="3"/>
  <c r="V52" i="3"/>
  <c r="K52" i="3"/>
  <c r="V60" i="3"/>
  <c r="K60" i="3"/>
  <c r="T206" i="3"/>
  <c r="V38" i="3"/>
  <c r="G38" i="3"/>
  <c r="H43" i="3"/>
  <c r="P25" i="3"/>
  <c r="U21" i="3"/>
  <c r="M21" i="3"/>
  <c r="S20" i="3"/>
  <c r="T17" i="3"/>
  <c r="V16" i="3"/>
  <c r="M16" i="3"/>
  <c r="F13" i="3"/>
  <c r="R11" i="3"/>
  <c r="I11" i="3"/>
  <c r="G8" i="3"/>
  <c r="L232" i="3"/>
  <c r="O232" i="3"/>
  <c r="M132" i="3"/>
  <c r="O140" i="3"/>
  <c r="S140" i="3"/>
  <c r="K153" i="3"/>
  <c r="N173" i="3"/>
  <c r="R198" i="3"/>
  <c r="G147" i="3"/>
  <c r="S147" i="3"/>
  <c r="O179" i="3"/>
  <c r="L179" i="3"/>
  <c r="O132" i="3"/>
  <c r="R212" i="3"/>
  <c r="R153" i="3"/>
  <c r="G117" i="3"/>
  <c r="Q117" i="3"/>
  <c r="H125" i="3"/>
  <c r="G173" i="3"/>
  <c r="R173" i="3"/>
  <c r="G212" i="3"/>
  <c r="N198" i="3"/>
  <c r="V206" i="3"/>
  <c r="O238" i="3"/>
  <c r="R95" i="3"/>
  <c r="R103" i="3"/>
  <c r="O103" i="3"/>
  <c r="F191" i="3"/>
  <c r="U81" i="3"/>
  <c r="R89" i="3"/>
  <c r="M89" i="3"/>
  <c r="P153" i="3"/>
  <c r="M153" i="3"/>
  <c r="H161" i="3"/>
  <c r="S225" i="3"/>
  <c r="N52" i="3"/>
  <c r="R52" i="3"/>
  <c r="N60" i="3"/>
  <c r="R60" i="3"/>
  <c r="I147" i="3"/>
  <c r="K198" i="3"/>
  <c r="T103" i="3"/>
  <c r="L198" i="3"/>
  <c r="S206" i="3"/>
  <c r="Q95" i="3"/>
  <c r="I95" i="3"/>
  <c r="O38" i="3"/>
  <c r="R38" i="3"/>
  <c r="O25" i="3"/>
  <c r="T21" i="3"/>
  <c r="L21" i="3"/>
  <c r="R20" i="3"/>
  <c r="S17" i="3"/>
  <c r="U16" i="3"/>
  <c r="J16" i="3"/>
  <c r="Q11" i="3"/>
  <c r="H11" i="3"/>
  <c r="T232" i="3"/>
  <c r="H232" i="3"/>
  <c r="U132" i="3"/>
  <c r="H132" i="3"/>
  <c r="T140" i="3"/>
  <c r="H140" i="3"/>
  <c r="M117" i="3"/>
  <c r="I191" i="3"/>
  <c r="V147" i="3"/>
  <c r="K147" i="3"/>
  <c r="G179" i="3"/>
  <c r="S179" i="3"/>
  <c r="P125" i="3"/>
  <c r="H225" i="3"/>
  <c r="N132" i="3"/>
  <c r="J212" i="3"/>
  <c r="L206" i="3"/>
  <c r="I225" i="3"/>
  <c r="T117" i="3"/>
  <c r="I117" i="3"/>
  <c r="S125" i="3"/>
  <c r="F173" i="3"/>
  <c r="J173" i="3"/>
  <c r="L191" i="3"/>
  <c r="Q198" i="3"/>
  <c r="F198" i="3"/>
  <c r="N206" i="3"/>
  <c r="G238" i="3"/>
  <c r="L212" i="3"/>
  <c r="P95" i="3"/>
  <c r="N103" i="3"/>
  <c r="G103" i="3"/>
  <c r="L81" i="3"/>
  <c r="J89" i="3"/>
  <c r="T89" i="3"/>
  <c r="H153" i="3"/>
  <c r="T161" i="3"/>
  <c r="O161" i="3"/>
  <c r="V225" i="3"/>
  <c r="K225" i="3"/>
  <c r="F52" i="3"/>
  <c r="J52" i="3"/>
  <c r="F60" i="3"/>
  <c r="J60" i="3"/>
  <c r="R225" i="3"/>
  <c r="L37" i="3"/>
  <c r="U34" i="3"/>
  <c r="M34" i="3"/>
  <c r="M30" i="3"/>
  <c r="V25" i="3"/>
  <c r="M25" i="3"/>
  <c r="S21" i="3"/>
  <c r="K21" i="3"/>
  <c r="N20" i="3"/>
  <c r="R18" i="3"/>
  <c r="R17" i="3"/>
  <c r="S16" i="3"/>
  <c r="I16" i="3"/>
  <c r="V13" i="3"/>
  <c r="P11" i="3"/>
  <c r="G11" i="3"/>
  <c r="R8" i="3"/>
  <c r="M232" i="3"/>
  <c r="P232" i="3"/>
  <c r="K132" i="3"/>
  <c r="M140" i="3"/>
  <c r="P140" i="3"/>
  <c r="G225" i="3"/>
  <c r="N147" i="3"/>
  <c r="V179" i="3"/>
  <c r="Q212" i="3"/>
  <c r="O117" i="3"/>
  <c r="J161" i="3"/>
  <c r="F125" i="3"/>
  <c r="K125" i="3"/>
  <c r="U173" i="3"/>
  <c r="Q173" i="3"/>
  <c r="S153" i="3"/>
  <c r="I198" i="3"/>
  <c r="Q206" i="3"/>
  <c r="F206" i="3"/>
  <c r="M103" i="3"/>
  <c r="I89" i="3"/>
  <c r="O89" i="3"/>
  <c r="S161" i="3"/>
  <c r="N225" i="3"/>
  <c r="U52" i="3"/>
  <c r="U60" i="3"/>
  <c r="F238" i="3"/>
  <c r="P238" i="3"/>
  <c r="J147" i="3"/>
  <c r="S238" i="3"/>
  <c r="O95" i="3"/>
  <c r="H37" i="3"/>
  <c r="T34" i="3"/>
  <c r="L34" i="3"/>
  <c r="S26" i="3"/>
  <c r="U25" i="3"/>
  <c r="L25" i="3"/>
  <c r="U22" i="3"/>
  <c r="R21" i="3"/>
  <c r="J21" i="3"/>
  <c r="F20" i="3"/>
  <c r="P18" i="3"/>
  <c r="N17" i="3"/>
  <c r="R16" i="3"/>
  <c r="H16" i="3"/>
  <c r="U13" i="3"/>
  <c r="O11" i="3"/>
  <c r="F11" i="3"/>
  <c r="Q8" i="3"/>
  <c r="M96" i="3"/>
  <c r="P96" i="3"/>
  <c r="G96" i="3"/>
  <c r="J96" i="3"/>
  <c r="AS110" i="3"/>
  <c r="AA101" i="2"/>
  <c r="AR99" i="3" s="1"/>
  <c r="AS82" i="3"/>
  <c r="R199" i="3"/>
  <c r="R213" i="3"/>
  <c r="U239" i="3"/>
  <c r="N126" i="3"/>
  <c r="J126" i="3"/>
  <c r="V96" i="3"/>
  <c r="V192" i="3"/>
  <c r="G199" i="3"/>
  <c r="F82" i="3"/>
  <c r="Q90" i="3"/>
  <c r="S191" i="3"/>
  <c r="O191" i="3"/>
  <c r="R191" i="3"/>
  <c r="N191" i="3"/>
  <c r="AS237" i="3"/>
  <c r="F238" i="1"/>
  <c r="Y238" i="1" s="1"/>
  <c r="AA128" i="2"/>
  <c r="AR126" i="3" s="1"/>
  <c r="F144" i="1"/>
  <c r="Y144" i="1" s="1"/>
  <c r="AS105" i="3"/>
  <c r="F107" i="1"/>
  <c r="Y107" i="1" s="1"/>
  <c r="AS76" i="3"/>
  <c r="AA89" i="2"/>
  <c r="B87" i="3" s="1"/>
  <c r="F56" i="1"/>
  <c r="Y56" i="1" s="1"/>
  <c r="H192" i="3"/>
  <c r="Q199" i="3"/>
  <c r="R239" i="3"/>
  <c r="I192" i="3"/>
  <c r="U213" i="3"/>
  <c r="J213" i="3"/>
  <c r="T199" i="3"/>
  <c r="L126" i="3"/>
  <c r="L96" i="3"/>
  <c r="N96" i="3"/>
  <c r="N192" i="3"/>
  <c r="Q191" i="3"/>
  <c r="G191" i="3"/>
  <c r="P82" i="3"/>
  <c r="F211" i="3"/>
  <c r="M211" i="3"/>
  <c r="O211" i="3"/>
  <c r="H211" i="3"/>
  <c r="K146" i="3"/>
  <c r="P146" i="3"/>
  <c r="N146" i="3"/>
  <c r="S102" i="3"/>
  <c r="M102" i="3"/>
  <c r="J102" i="3"/>
  <c r="K102" i="3"/>
  <c r="F88" i="3"/>
  <c r="S88" i="3"/>
  <c r="H88" i="3"/>
  <c r="R88" i="3"/>
  <c r="H32" i="3"/>
  <c r="M32" i="3"/>
  <c r="O32" i="3"/>
  <c r="Q32" i="3"/>
  <c r="R32" i="3"/>
  <c r="S32" i="3"/>
  <c r="G32" i="3"/>
  <c r="U32" i="3"/>
  <c r="J32" i="3"/>
  <c r="V32" i="3"/>
  <c r="L12" i="3"/>
  <c r="M12" i="3"/>
  <c r="N12" i="3"/>
  <c r="S12" i="3"/>
  <c r="U12" i="3"/>
  <c r="V12" i="3"/>
  <c r="F12" i="3"/>
  <c r="K12" i="3"/>
  <c r="F239" i="3"/>
  <c r="J239" i="3"/>
  <c r="F213" i="3"/>
  <c r="N213" i="3"/>
  <c r="J199" i="3"/>
  <c r="L199" i="3"/>
  <c r="H199" i="3"/>
  <c r="V199" i="3"/>
  <c r="P192" i="3"/>
  <c r="U192" i="3"/>
  <c r="L192" i="3"/>
  <c r="O192" i="3"/>
  <c r="P126" i="3"/>
  <c r="G126" i="3"/>
  <c r="S126" i="3"/>
  <c r="M126" i="3"/>
  <c r="S90" i="3"/>
  <c r="I90" i="3"/>
  <c r="F90" i="3"/>
  <c r="T82" i="3"/>
  <c r="G82" i="3"/>
  <c r="K82" i="3"/>
  <c r="V82" i="3"/>
  <c r="R82" i="3"/>
  <c r="L28" i="3"/>
  <c r="K28" i="3"/>
  <c r="T28" i="3"/>
  <c r="M28" i="3"/>
  <c r="U28" i="3"/>
  <c r="N28" i="3"/>
  <c r="V28" i="3"/>
  <c r="O28" i="3"/>
  <c r="P28" i="3"/>
  <c r="F28" i="3"/>
  <c r="R28" i="3"/>
  <c r="G28" i="3"/>
  <c r="S28" i="3"/>
  <c r="AA239" i="2"/>
  <c r="AR237" i="3" s="1"/>
  <c r="F258" i="1"/>
  <c r="Y258" i="1" s="1"/>
  <c r="AA256" i="2"/>
  <c r="AA224" i="2"/>
  <c r="B222" i="3" s="1"/>
  <c r="AA129" i="2"/>
  <c r="F119" i="1"/>
  <c r="Y119" i="1" s="1"/>
  <c r="AS85" i="3"/>
  <c r="F102" i="1"/>
  <c r="Y102" i="1" s="1"/>
  <c r="AS93" i="3"/>
  <c r="F85" i="1"/>
  <c r="Y85" i="1" s="1"/>
  <c r="F91" i="1"/>
  <c r="Y91" i="1" s="1"/>
  <c r="AA50" i="2"/>
  <c r="H90" i="3"/>
  <c r="S239" i="3"/>
  <c r="Q213" i="3"/>
  <c r="K192" i="3"/>
  <c r="V126" i="3"/>
  <c r="I126" i="3"/>
  <c r="I96" i="3"/>
  <c r="F96" i="3"/>
  <c r="F192" i="3"/>
  <c r="V191" i="3"/>
  <c r="F199" i="3"/>
  <c r="P239" i="3"/>
  <c r="O82" i="3"/>
  <c r="M82" i="3"/>
  <c r="N90" i="3"/>
  <c r="M213" i="3"/>
  <c r="R218" i="3"/>
  <c r="M218" i="3"/>
  <c r="R166" i="3"/>
  <c r="V166" i="3"/>
  <c r="I166" i="3"/>
  <c r="N166" i="3"/>
  <c r="T159" i="3"/>
  <c r="R159" i="3"/>
  <c r="V159" i="3"/>
  <c r="I159" i="3"/>
  <c r="M159" i="3"/>
  <c r="H151" i="3"/>
  <c r="M151" i="3"/>
  <c r="V151" i="3"/>
  <c r="R151" i="3"/>
  <c r="I115" i="3"/>
  <c r="V115" i="3"/>
  <c r="F217" i="3"/>
  <c r="H217" i="3"/>
  <c r="T217" i="3"/>
  <c r="I150" i="3"/>
  <c r="G150" i="3"/>
  <c r="F150" i="3"/>
  <c r="S150" i="3"/>
  <c r="F144" i="3"/>
  <c r="K144" i="3"/>
  <c r="H144" i="3"/>
  <c r="U144" i="3"/>
  <c r="O144" i="3"/>
  <c r="F259" i="1"/>
  <c r="Y259" i="1" s="1"/>
  <c r="F231" i="1"/>
  <c r="Y231" i="1" s="1"/>
  <c r="AS126" i="3"/>
  <c r="AA139" i="2"/>
  <c r="B130" i="3" s="1"/>
  <c r="F94" i="1"/>
  <c r="Y94" i="1" s="1"/>
  <c r="AA64" i="2"/>
  <c r="AR62" i="3" s="1"/>
  <c r="J90" i="3"/>
  <c r="O90" i="3"/>
  <c r="P213" i="3"/>
  <c r="U126" i="3"/>
  <c r="S96" i="3"/>
  <c r="T192" i="3"/>
  <c r="U191" i="3"/>
  <c r="M199" i="3"/>
  <c r="N239" i="3"/>
  <c r="H82" i="3"/>
  <c r="S82" i="3"/>
  <c r="M90" i="3"/>
  <c r="Q146" i="3"/>
  <c r="J146" i="3"/>
  <c r="R170" i="3"/>
  <c r="AA140" i="2"/>
  <c r="AR138" i="3" s="1"/>
  <c r="V176" i="3"/>
  <c r="R176" i="3"/>
  <c r="I176" i="3"/>
  <c r="V121" i="3"/>
  <c r="S121" i="3"/>
  <c r="U121" i="3"/>
  <c r="Q121" i="3"/>
  <c r="T113" i="3"/>
  <c r="G113" i="3"/>
  <c r="N56" i="3"/>
  <c r="J56" i="3"/>
  <c r="M56" i="3"/>
  <c r="P56" i="3"/>
  <c r="S56" i="3"/>
  <c r="K15" i="3"/>
  <c r="R15" i="3"/>
  <c r="U15" i="3"/>
  <c r="J15" i="3"/>
  <c r="M15" i="3"/>
  <c r="F228" i="3"/>
  <c r="G228" i="3"/>
  <c r="R222" i="3"/>
  <c r="S222" i="3"/>
  <c r="H222" i="3"/>
  <c r="V222" i="3"/>
  <c r="H175" i="3"/>
  <c r="L175" i="3"/>
  <c r="F175" i="3"/>
  <c r="R175" i="3"/>
  <c r="G170" i="3"/>
  <c r="F170" i="3"/>
  <c r="K170" i="3"/>
  <c r="AS37" i="3"/>
  <c r="AA39" i="2"/>
  <c r="AR37" i="3" s="1"/>
  <c r="H24" i="3"/>
  <c r="M24" i="3"/>
  <c r="V24" i="3"/>
  <c r="O24" i="3"/>
  <c r="P24" i="3"/>
  <c r="Q24" i="3"/>
  <c r="R24" i="3"/>
  <c r="G24" i="3"/>
  <c r="T24" i="3"/>
  <c r="J24" i="3"/>
  <c r="U24" i="3"/>
  <c r="F10" i="3"/>
  <c r="J10" i="3"/>
  <c r="S10" i="3"/>
  <c r="K10" i="3"/>
  <c r="T10" i="3"/>
  <c r="L10" i="3"/>
  <c r="U10" i="3"/>
  <c r="M10" i="3"/>
  <c r="O10" i="3"/>
  <c r="G10" i="3"/>
  <c r="Q10" i="3"/>
  <c r="I10" i="3"/>
  <c r="R10" i="3"/>
  <c r="AA241" i="2"/>
  <c r="AR239" i="3" s="1"/>
  <c r="AS224" i="3"/>
  <c r="AS133" i="3"/>
  <c r="F109" i="1"/>
  <c r="Y109" i="1" s="1"/>
  <c r="AA85" i="2"/>
  <c r="AR83" i="3" s="1"/>
  <c r="F84" i="1"/>
  <c r="Y84" i="1" s="1"/>
  <c r="F71" i="1"/>
  <c r="Y71" i="1" s="1"/>
  <c r="Q192" i="3"/>
  <c r="S199" i="3"/>
  <c r="G239" i="3"/>
  <c r="O213" i="3"/>
  <c r="F126" i="3"/>
  <c r="H96" i="3"/>
  <c r="K239" i="3"/>
  <c r="P199" i="3"/>
  <c r="I82" i="3"/>
  <c r="R90" i="3"/>
  <c r="L90" i="3"/>
  <c r="P227" i="3"/>
  <c r="F227" i="3"/>
  <c r="R119" i="3"/>
  <c r="O119" i="3"/>
  <c r="V119" i="3"/>
  <c r="T119" i="3"/>
  <c r="J119" i="3"/>
  <c r="AS17" i="3"/>
  <c r="F26" i="1"/>
  <c r="Y26" i="1" s="1"/>
  <c r="V3" i="3"/>
  <c r="N3" i="3"/>
  <c r="Q28" i="3"/>
  <c r="P3" i="3"/>
  <c r="H3" i="3"/>
  <c r="L45" i="3"/>
  <c r="N39" i="3"/>
  <c r="O45" i="3"/>
  <c r="P45" i="3"/>
  <c r="O3" i="3"/>
  <c r="G3" i="3"/>
  <c r="Q27" i="3"/>
  <c r="Q18" i="3"/>
  <c r="I39" i="3"/>
  <c r="J39" i="3"/>
  <c r="I45" i="3"/>
  <c r="K39" i="3"/>
  <c r="F39" i="3"/>
  <c r="S34" i="3"/>
  <c r="K34" i="3"/>
  <c r="U3" i="3"/>
  <c r="M3" i="3"/>
  <c r="F16" i="1"/>
  <c r="Y16" i="1" s="1"/>
  <c r="F18" i="1"/>
  <c r="Y18" i="1" s="1"/>
  <c r="S33" i="3"/>
  <c r="J33" i="3"/>
  <c r="O27" i="3"/>
  <c r="L26" i="3"/>
  <c r="J25" i="3"/>
  <c r="H21" i="3"/>
  <c r="O18" i="3"/>
  <c r="G17" i="3"/>
  <c r="G16" i="3"/>
  <c r="S13" i="3"/>
  <c r="K13" i="3"/>
  <c r="J8" i="3"/>
  <c r="M7" i="3"/>
  <c r="V5" i="3"/>
  <c r="N5" i="3"/>
  <c r="M4" i="3"/>
  <c r="Q39" i="3"/>
  <c r="R39" i="3"/>
  <c r="H45" i="3"/>
  <c r="Q45" i="3"/>
  <c r="M45" i="3"/>
  <c r="N45" i="3"/>
  <c r="U39" i="3"/>
  <c r="G39" i="3"/>
  <c r="R34" i="3"/>
  <c r="J34" i="3"/>
  <c r="T3" i="3"/>
  <c r="L3" i="3"/>
  <c r="R33" i="3"/>
  <c r="G33" i="3"/>
  <c r="U31" i="3"/>
  <c r="P29" i="3"/>
  <c r="V27" i="3"/>
  <c r="N27" i="3"/>
  <c r="I26" i="3"/>
  <c r="G25" i="3"/>
  <c r="U23" i="3"/>
  <c r="G21" i="3"/>
  <c r="M20" i="3"/>
  <c r="M18" i="3"/>
  <c r="F17" i="3"/>
  <c r="U14" i="3"/>
  <c r="R13" i="3"/>
  <c r="J13" i="3"/>
  <c r="I8" i="3"/>
  <c r="J7" i="3"/>
  <c r="L4" i="3"/>
  <c r="G45" i="3"/>
  <c r="V45" i="3"/>
  <c r="R45" i="3"/>
  <c r="T45" i="3"/>
  <c r="Q34" i="3"/>
  <c r="I34" i="3"/>
  <c r="K3" i="3"/>
  <c r="F42" i="1"/>
  <c r="Y42" i="1" s="1"/>
  <c r="Q33" i="3"/>
  <c r="F33" i="3"/>
  <c r="R31" i="3"/>
  <c r="U27" i="3"/>
  <c r="M27" i="3"/>
  <c r="R23" i="3"/>
  <c r="K20" i="3"/>
  <c r="U18" i="3"/>
  <c r="L18" i="3"/>
  <c r="M14" i="3"/>
  <c r="Q13" i="3"/>
  <c r="I13" i="3"/>
  <c r="K4" i="3"/>
  <c r="O39" i="3"/>
  <c r="V39" i="3"/>
  <c r="T39" i="3"/>
  <c r="J45" i="3"/>
  <c r="R3" i="3"/>
  <c r="J3" i="3"/>
  <c r="M31" i="3"/>
  <c r="T27" i="3"/>
  <c r="I27" i="3"/>
  <c r="M23" i="3"/>
  <c r="T18" i="3"/>
  <c r="K18" i="3"/>
  <c r="P13" i="3"/>
  <c r="H13" i="3"/>
  <c r="L39" i="3"/>
  <c r="S45" i="3"/>
  <c r="O34" i="3"/>
  <c r="G34" i="3"/>
  <c r="AA28" i="2"/>
  <c r="AR26" i="3" s="1"/>
  <c r="Q3" i="3"/>
  <c r="I3" i="3"/>
  <c r="F34" i="1"/>
  <c r="Y34" i="1" s="1"/>
  <c r="O33" i="3"/>
  <c r="J31" i="3"/>
  <c r="M29" i="3"/>
  <c r="S27" i="3"/>
  <c r="F27" i="3"/>
  <c r="Q26" i="3"/>
  <c r="N25" i="3"/>
  <c r="J23" i="3"/>
  <c r="S18" i="3"/>
  <c r="I18" i="3"/>
  <c r="O17" i="3"/>
  <c r="O13" i="3"/>
  <c r="U6" i="3"/>
  <c r="AA136" i="2"/>
  <c r="AS123" i="3"/>
  <c r="AA103" i="2"/>
  <c r="AR101" i="3" s="1"/>
  <c r="AA108" i="2"/>
  <c r="B106" i="3" s="1"/>
  <c r="F108" i="1"/>
  <c r="Y108" i="1" s="1"/>
  <c r="F103" i="1"/>
  <c r="Y103" i="1" s="1"/>
  <c r="F92" i="1"/>
  <c r="Y92" i="1" s="1"/>
  <c r="AA47" i="2"/>
  <c r="AA68" i="2"/>
  <c r="AS57" i="3"/>
  <c r="S135" i="3"/>
  <c r="I135" i="3"/>
  <c r="U135" i="3"/>
  <c r="Q200" i="3"/>
  <c r="M243" i="3"/>
  <c r="R154" i="3"/>
  <c r="U200" i="3"/>
  <c r="N243" i="3"/>
  <c r="F149" i="3"/>
  <c r="J149" i="3"/>
  <c r="T86" i="3"/>
  <c r="H86" i="3"/>
  <c r="K174" i="3"/>
  <c r="O226" i="3"/>
  <c r="P49" i="3"/>
  <c r="M49" i="3"/>
  <c r="R81" i="3"/>
  <c r="G154" i="3"/>
  <c r="K226" i="3"/>
  <c r="K200" i="3"/>
  <c r="O235" i="3"/>
  <c r="I235" i="3"/>
  <c r="S183" i="3"/>
  <c r="Q183" i="3"/>
  <c r="G183" i="3"/>
  <c r="F129" i="3"/>
  <c r="U129" i="3"/>
  <c r="T129" i="3"/>
  <c r="G129" i="3"/>
  <c r="M129" i="3"/>
  <c r="AS134" i="3"/>
  <c r="F132" i="1"/>
  <c r="Y132" i="1" s="1"/>
  <c r="AS109" i="3"/>
  <c r="O135" i="3"/>
  <c r="V135" i="3"/>
  <c r="T200" i="3"/>
  <c r="M86" i="3"/>
  <c r="G86" i="3"/>
  <c r="O49" i="3"/>
  <c r="L49" i="3"/>
  <c r="L135" i="3"/>
  <c r="L239" i="3"/>
  <c r="M239" i="3"/>
  <c r="V239" i="3"/>
  <c r="O239" i="3"/>
  <c r="I239" i="3"/>
  <c r="F41" i="3"/>
  <c r="K41" i="3"/>
  <c r="G41" i="3"/>
  <c r="T41" i="3"/>
  <c r="L41" i="3"/>
  <c r="M41" i="3"/>
  <c r="V41" i="3"/>
  <c r="J41" i="3"/>
  <c r="Q41" i="3"/>
  <c r="N41" i="3"/>
  <c r="H41" i="3"/>
  <c r="U154" i="3"/>
  <c r="I154" i="3"/>
  <c r="V154" i="3"/>
  <c r="G275" i="1"/>
  <c r="N154" i="3"/>
  <c r="AS243" i="3"/>
  <c r="AA232" i="2"/>
  <c r="AR230" i="3" s="1"/>
  <c r="AS103" i="3"/>
  <c r="F63" i="1"/>
  <c r="Y63" i="1" s="1"/>
  <c r="O200" i="3"/>
  <c r="L200" i="3"/>
  <c r="T149" i="3"/>
  <c r="R86" i="3"/>
  <c r="G174" i="3"/>
  <c r="Q174" i="3"/>
  <c r="S49" i="3"/>
  <c r="G49" i="3"/>
  <c r="F135" i="3"/>
  <c r="N81" i="3"/>
  <c r="K154" i="3"/>
  <c r="M154" i="3"/>
  <c r="S86" i="3"/>
  <c r="P149" i="3"/>
  <c r="AA44" i="2"/>
  <c r="B42" i="3" s="1"/>
  <c r="I41" i="3"/>
  <c r="P41" i="3"/>
  <c r="O86" i="3"/>
  <c r="AA132" i="2"/>
  <c r="AR130" i="3" s="1"/>
  <c r="AA120" i="2"/>
  <c r="AR118" i="3" s="1"/>
  <c r="AS119" i="3"/>
  <c r="F141" i="1"/>
  <c r="Y141" i="1" s="1"/>
  <c r="AA100" i="2"/>
  <c r="B98" i="3" s="1"/>
  <c r="F111" i="1"/>
  <c r="Y111" i="1" s="1"/>
  <c r="AS108" i="3"/>
  <c r="AS96" i="3"/>
  <c r="F106" i="1"/>
  <c r="Y106" i="1" s="1"/>
  <c r="AS92" i="3"/>
  <c r="F90" i="1"/>
  <c r="Y90" i="1" s="1"/>
  <c r="AA56" i="2"/>
  <c r="B54" i="3" s="1"/>
  <c r="T243" i="3"/>
  <c r="G200" i="3"/>
  <c r="L149" i="3"/>
  <c r="L86" i="3"/>
  <c r="J86" i="3"/>
  <c r="F174" i="3"/>
  <c r="I174" i="3"/>
  <c r="Q154" i="3"/>
  <c r="H200" i="3"/>
  <c r="R49" i="3"/>
  <c r="V49" i="3"/>
  <c r="M135" i="3"/>
  <c r="S154" i="3"/>
  <c r="J200" i="3"/>
  <c r="Q81" i="3"/>
  <c r="J154" i="3"/>
  <c r="T154" i="3"/>
  <c r="I243" i="3"/>
  <c r="K243" i="3"/>
  <c r="N205" i="3"/>
  <c r="U205" i="3"/>
  <c r="U113" i="3"/>
  <c r="J113" i="3"/>
  <c r="V113" i="3"/>
  <c r="P113" i="3"/>
  <c r="S41" i="3"/>
  <c r="U86" i="3"/>
  <c r="F123" i="1"/>
  <c r="Y123" i="1" s="1"/>
  <c r="H135" i="3"/>
  <c r="V200" i="3"/>
  <c r="K86" i="3"/>
  <c r="Q86" i="3"/>
  <c r="K49" i="3"/>
  <c r="N49" i="3"/>
  <c r="G135" i="3"/>
  <c r="P154" i="3"/>
  <c r="L154" i="3"/>
  <c r="R226" i="3"/>
  <c r="Q226" i="3"/>
  <c r="L226" i="3"/>
  <c r="K81" i="3"/>
  <c r="V81" i="3"/>
  <c r="P81" i="3"/>
  <c r="T81" i="3"/>
  <c r="J81" i="3"/>
  <c r="AA222" i="2"/>
  <c r="F118" i="1"/>
  <c r="Y118" i="1" s="1"/>
  <c r="F112" i="1"/>
  <c r="Y112" i="1" s="1"/>
  <c r="F113" i="1"/>
  <c r="Y113" i="1" s="1"/>
  <c r="AA83" i="2"/>
  <c r="B81" i="3" s="1"/>
  <c r="AA90" i="2"/>
  <c r="AR88" i="3" s="1"/>
  <c r="AS46" i="3"/>
  <c r="P135" i="3"/>
  <c r="N200" i="3"/>
  <c r="H149" i="3"/>
  <c r="K149" i="3"/>
  <c r="S200" i="3"/>
  <c r="O243" i="3"/>
  <c r="F86" i="3"/>
  <c r="I86" i="3"/>
  <c r="L174" i="3"/>
  <c r="H174" i="3"/>
  <c r="Q49" i="3"/>
  <c r="F49" i="3"/>
  <c r="P226" i="3"/>
  <c r="H81" i="3"/>
  <c r="M81" i="3"/>
  <c r="H154" i="3"/>
  <c r="T226" i="3"/>
  <c r="P209" i="3"/>
  <c r="N209" i="3"/>
  <c r="R209" i="3"/>
  <c r="L209" i="3"/>
  <c r="Q179" i="3"/>
  <c r="R179" i="3"/>
  <c r="R41" i="3"/>
  <c r="K42" i="3"/>
  <c r="T44" i="3"/>
  <c r="K37" i="3"/>
  <c r="U37" i="3"/>
  <c r="T42" i="3"/>
  <c r="J42" i="3"/>
  <c r="F38" i="1"/>
  <c r="Y38" i="1" s="1"/>
  <c r="F30" i="1"/>
  <c r="Y30" i="1" s="1"/>
  <c r="F22" i="1"/>
  <c r="Y22" i="1" s="1"/>
  <c r="F14" i="1"/>
  <c r="Y14" i="1" s="1"/>
  <c r="K33" i="3"/>
  <c r="N32" i="3"/>
  <c r="F32" i="3"/>
  <c r="Q31" i="3"/>
  <c r="I31" i="3"/>
  <c r="T30" i="3"/>
  <c r="L30" i="3"/>
  <c r="G29" i="3"/>
  <c r="J28" i="3"/>
  <c r="H26" i="3"/>
  <c r="N24" i="3"/>
  <c r="F24" i="3"/>
  <c r="Q23" i="3"/>
  <c r="I23" i="3"/>
  <c r="T22" i="3"/>
  <c r="L22" i="3"/>
  <c r="J20" i="3"/>
  <c r="H18" i="3"/>
  <c r="K17" i="3"/>
  <c r="F16" i="3"/>
  <c r="Q15" i="3"/>
  <c r="I15" i="3"/>
  <c r="T14" i="3"/>
  <c r="L14" i="3"/>
  <c r="R12" i="3"/>
  <c r="J12" i="3"/>
  <c r="H10" i="3"/>
  <c r="S9" i="3"/>
  <c r="K9" i="3"/>
  <c r="V8" i="3"/>
  <c r="N8" i="3"/>
  <c r="F8" i="3"/>
  <c r="Q7" i="3"/>
  <c r="I7" i="3"/>
  <c r="T6" i="3"/>
  <c r="L6" i="3"/>
  <c r="R4" i="3"/>
  <c r="J4" i="3"/>
  <c r="G42" i="3"/>
  <c r="F44" i="3"/>
  <c r="S42" i="3"/>
  <c r="R44" i="3"/>
  <c r="L44" i="3"/>
  <c r="S37" i="3"/>
  <c r="N37" i="3"/>
  <c r="R42" i="3"/>
  <c r="F40" i="3"/>
  <c r="F37" i="1"/>
  <c r="Y37" i="1" s="1"/>
  <c r="F29" i="1"/>
  <c r="Y29" i="1" s="1"/>
  <c r="F21" i="1"/>
  <c r="Y21" i="1" s="1"/>
  <c r="F13" i="1"/>
  <c r="Y13" i="1" s="1"/>
  <c r="P31" i="3"/>
  <c r="H31" i="3"/>
  <c r="S30" i="3"/>
  <c r="K30" i="3"/>
  <c r="F29" i="3"/>
  <c r="I28" i="3"/>
  <c r="L27" i="3"/>
  <c r="G26" i="3"/>
  <c r="P23" i="3"/>
  <c r="H23" i="3"/>
  <c r="S22" i="3"/>
  <c r="K22" i="3"/>
  <c r="F21" i="3"/>
  <c r="Q20" i="3"/>
  <c r="I20" i="3"/>
  <c r="T19" i="3"/>
  <c r="L19" i="3"/>
  <c r="G18" i="3"/>
  <c r="J17" i="3"/>
  <c r="P15" i="3"/>
  <c r="H15" i="3"/>
  <c r="S14" i="3"/>
  <c r="K14" i="3"/>
  <c r="Q12" i="3"/>
  <c r="I12" i="3"/>
  <c r="R9" i="3"/>
  <c r="J9" i="3"/>
  <c r="P7" i="3"/>
  <c r="H7" i="3"/>
  <c r="S6" i="3"/>
  <c r="K6" i="3"/>
  <c r="Q4" i="3"/>
  <c r="I4" i="3"/>
  <c r="O42" i="3"/>
  <c r="I42" i="3"/>
  <c r="G44" i="3"/>
  <c r="J44" i="3"/>
  <c r="I37" i="3"/>
  <c r="V37" i="3"/>
  <c r="O37" i="3"/>
  <c r="F36" i="1"/>
  <c r="Y36" i="1" s="1"/>
  <c r="F28" i="1"/>
  <c r="Y28" i="1" s="1"/>
  <c r="F20" i="1"/>
  <c r="Y20" i="1" s="1"/>
  <c r="I33" i="3"/>
  <c r="L32" i="3"/>
  <c r="O31" i="3"/>
  <c r="G31" i="3"/>
  <c r="R30" i="3"/>
  <c r="J30" i="3"/>
  <c r="H28" i="3"/>
  <c r="K27" i="3"/>
  <c r="N26" i="3"/>
  <c r="F26" i="3"/>
  <c r="I25" i="3"/>
  <c r="L24" i="3"/>
  <c r="O23" i="3"/>
  <c r="G23" i="3"/>
  <c r="R22" i="3"/>
  <c r="J22" i="3"/>
  <c r="P20" i="3"/>
  <c r="H20" i="3"/>
  <c r="S19" i="3"/>
  <c r="K19" i="3"/>
  <c r="V18" i="3"/>
  <c r="N18" i="3"/>
  <c r="F18" i="3"/>
  <c r="Q17" i="3"/>
  <c r="I17" i="3"/>
  <c r="T16" i="3"/>
  <c r="L16" i="3"/>
  <c r="O15" i="3"/>
  <c r="G15" i="3"/>
  <c r="R14" i="3"/>
  <c r="J14" i="3"/>
  <c r="P12" i="3"/>
  <c r="H12" i="3"/>
  <c r="S11" i="3"/>
  <c r="V10" i="3"/>
  <c r="N10" i="3"/>
  <c r="Q9" i="3"/>
  <c r="I9" i="3"/>
  <c r="T8" i="3"/>
  <c r="L8" i="3"/>
  <c r="O7" i="3"/>
  <c r="G7" i="3"/>
  <c r="R6" i="3"/>
  <c r="J6" i="3"/>
  <c r="P4" i="3"/>
  <c r="H4" i="3"/>
  <c r="F46" i="1"/>
  <c r="Y46" i="1" s="1"/>
  <c r="H42" i="3"/>
  <c r="O44" i="3"/>
  <c r="S44" i="3"/>
  <c r="M44" i="3"/>
  <c r="Q37" i="3"/>
  <c r="P37" i="3"/>
  <c r="I44" i="3"/>
  <c r="F42" i="3"/>
  <c r="F37" i="3"/>
  <c r="F35" i="1"/>
  <c r="Y35" i="1" s="1"/>
  <c r="F27" i="1"/>
  <c r="Y27" i="1" s="1"/>
  <c r="F19" i="1"/>
  <c r="Y19" i="1" s="1"/>
  <c r="K32" i="3"/>
  <c r="V31" i="3"/>
  <c r="N31" i="3"/>
  <c r="F31" i="3"/>
  <c r="Q30" i="3"/>
  <c r="I30" i="3"/>
  <c r="L29" i="3"/>
  <c r="J27" i="3"/>
  <c r="H25" i="3"/>
  <c r="K24" i="3"/>
  <c r="V23" i="3"/>
  <c r="N23" i="3"/>
  <c r="F23" i="3"/>
  <c r="Q22" i="3"/>
  <c r="I22" i="3"/>
  <c r="O20" i="3"/>
  <c r="G20" i="3"/>
  <c r="J19" i="3"/>
  <c r="P17" i="3"/>
  <c r="V15" i="3"/>
  <c r="N15" i="3"/>
  <c r="F15" i="3"/>
  <c r="Q14" i="3"/>
  <c r="I14" i="3"/>
  <c r="O12" i="3"/>
  <c r="G12" i="3"/>
  <c r="P9" i="3"/>
  <c r="H9" i="3"/>
  <c r="S8" i="3"/>
  <c r="V7" i="3"/>
  <c r="N7" i="3"/>
  <c r="F7" i="3"/>
  <c r="Q6" i="3"/>
  <c r="I6" i="3"/>
  <c r="O4" i="3"/>
  <c r="C19" i="1"/>
  <c r="P30" i="3"/>
  <c r="H30" i="3"/>
  <c r="P22" i="3"/>
  <c r="H22" i="3"/>
  <c r="P14" i="3"/>
  <c r="H14" i="3"/>
  <c r="P6" i="3"/>
  <c r="H6" i="3"/>
  <c r="F50" i="1"/>
  <c r="Y50" i="1" s="1"/>
  <c r="Q44" i="3"/>
  <c r="R37" i="3"/>
  <c r="F41" i="1"/>
  <c r="Y41" i="1" s="1"/>
  <c r="F33" i="1"/>
  <c r="Y33" i="1" s="1"/>
  <c r="F25" i="1"/>
  <c r="Y25" i="1" s="1"/>
  <c r="F17" i="1"/>
  <c r="Y17" i="1" s="1"/>
  <c r="I32" i="3"/>
  <c r="T31" i="3"/>
  <c r="L31" i="3"/>
  <c r="O30" i="3"/>
  <c r="G30" i="3"/>
  <c r="H27" i="3"/>
  <c r="K26" i="3"/>
  <c r="I24" i="3"/>
  <c r="T23" i="3"/>
  <c r="L23" i="3"/>
  <c r="O22" i="3"/>
  <c r="G22" i="3"/>
  <c r="T15" i="3"/>
  <c r="L15" i="3"/>
  <c r="O14" i="3"/>
  <c r="G14" i="3"/>
  <c r="N9" i="3"/>
  <c r="T7" i="3"/>
  <c r="L7" i="3"/>
  <c r="O6" i="3"/>
  <c r="G6" i="3"/>
  <c r="AA247" i="2"/>
  <c r="P44" i="3"/>
  <c r="F40" i="1"/>
  <c r="Y40" i="1" s="1"/>
  <c r="F32" i="1"/>
  <c r="Y32" i="1" s="1"/>
  <c r="F24" i="1"/>
  <c r="Y24" i="1" s="1"/>
  <c r="P32" i="3"/>
  <c r="S31" i="3"/>
  <c r="V30" i="3"/>
  <c r="N30" i="3"/>
  <c r="S23" i="3"/>
  <c r="V22" i="3"/>
  <c r="N22" i="3"/>
  <c r="T20" i="3"/>
  <c r="O19" i="3"/>
  <c r="S15" i="3"/>
  <c r="V14" i="3"/>
  <c r="N14" i="3"/>
  <c r="T12" i="3"/>
  <c r="S7" i="3"/>
  <c r="V6" i="3"/>
  <c r="N6" i="3"/>
  <c r="AS234" i="3"/>
  <c r="AA236" i="2"/>
  <c r="B111" i="3" s="1"/>
  <c r="Y205" i="3"/>
  <c r="AB197" i="3"/>
  <c r="AM205" i="3"/>
  <c r="AG4" i="3"/>
  <c r="AG20" i="3"/>
  <c r="F3" i="3"/>
  <c r="F5" i="2"/>
  <c r="D5" i="2" s="1"/>
  <c r="AI12" i="3"/>
  <c r="AF19" i="3"/>
  <c r="AB27" i="3"/>
  <c r="AD19" i="3"/>
  <c r="AA22" i="3"/>
  <c r="AL6" i="3"/>
  <c r="AO204" i="3"/>
  <c r="AI22" i="3"/>
  <c r="AF21" i="3"/>
  <c r="AH5" i="3"/>
  <c r="AG196" i="3"/>
  <c r="AD21" i="3"/>
  <c r="AD5" i="3"/>
  <c r="Z5" i="3"/>
  <c r="AH38" i="3"/>
  <c r="AF29" i="3"/>
  <c r="AJ23" i="3"/>
  <c r="AJ15" i="3"/>
  <c r="AI38" i="3"/>
  <c r="Z38" i="3"/>
  <c r="AE38" i="3"/>
  <c r="AG30" i="3"/>
  <c r="AD38" i="3"/>
  <c r="AD39" i="3"/>
  <c r="AF196" i="3"/>
  <c r="AL11" i="3"/>
  <c r="AJ11" i="3"/>
  <c r="AO39" i="3"/>
  <c r="AN27" i="3"/>
  <c r="AL19" i="3"/>
  <c r="AC204" i="3"/>
  <c r="AK38" i="3"/>
  <c r="AF38" i="3"/>
  <c r="AL27" i="3"/>
  <c r="AB19" i="3"/>
  <c r="AN13" i="3"/>
  <c r="AF11" i="3"/>
  <c r="AJ27" i="3"/>
  <c r="AF13" i="3"/>
  <c r="AD11" i="3"/>
  <c r="Y38" i="3"/>
  <c r="AN38" i="3"/>
  <c r="AF27" i="3"/>
  <c r="AB11" i="3"/>
  <c r="AN5" i="3"/>
  <c r="AG38" i="3"/>
  <c r="AN29" i="3"/>
  <c r="AD27" i="3"/>
  <c r="AN19" i="3"/>
  <c r="AL5" i="3"/>
  <c r="AJ19" i="3"/>
  <c r="AN11" i="3"/>
  <c r="AF5" i="3"/>
  <c r="AK82" i="3"/>
  <c r="AO240" i="3"/>
  <c r="AC110" i="3"/>
  <c r="AK205" i="3"/>
  <c r="AK142" i="3"/>
  <c r="Z203" i="3"/>
  <c r="AN201" i="3"/>
  <c r="AM179" i="3"/>
  <c r="AO203" i="3"/>
  <c r="AG60" i="3"/>
  <c r="AD195" i="3"/>
  <c r="AD179" i="3"/>
  <c r="Y209" i="3"/>
  <c r="AE60" i="3"/>
  <c r="AK195" i="3"/>
  <c r="AD235" i="3"/>
  <c r="AH187" i="3"/>
  <c r="AK242" i="3"/>
  <c r="AJ150" i="3"/>
  <c r="AL235" i="3"/>
  <c r="AE110" i="3"/>
  <c r="AB242" i="3"/>
  <c r="AL205" i="3"/>
  <c r="AF99" i="3"/>
  <c r="AO16" i="3"/>
  <c r="AI167" i="3"/>
  <c r="AH10" i="3"/>
  <c r="Z93" i="3"/>
  <c r="AL118" i="3"/>
  <c r="AC77" i="3"/>
  <c r="AH85" i="3"/>
  <c r="AH52" i="3"/>
  <c r="AO26" i="3"/>
  <c r="AK18" i="3"/>
  <c r="AD10" i="3"/>
  <c r="Y93" i="3"/>
  <c r="AJ222" i="3"/>
  <c r="AO181" i="3"/>
  <c r="AB77" i="3"/>
  <c r="Y85" i="3"/>
  <c r="AK26" i="3"/>
  <c r="AJ18" i="3"/>
  <c r="AB10" i="3"/>
  <c r="AE93" i="3"/>
  <c r="AF222" i="3"/>
  <c r="AI146" i="3"/>
  <c r="AI181" i="3"/>
  <c r="Z77" i="3"/>
  <c r="Z90" i="3"/>
  <c r="Y238" i="3"/>
  <c r="D19" i="1"/>
  <c r="AH26" i="3"/>
  <c r="AI18" i="3"/>
  <c r="Z10" i="3"/>
  <c r="AD93" i="3"/>
  <c r="AJ77" i="3"/>
  <c r="AA238" i="3"/>
  <c r="Z26" i="3"/>
  <c r="AC18" i="3"/>
  <c r="AB240" i="3"/>
  <c r="AO119" i="3"/>
  <c r="AD189" i="3"/>
  <c r="AN84" i="3"/>
  <c r="AK92" i="3"/>
  <c r="AD124" i="3"/>
  <c r="AI189" i="3"/>
  <c r="AI102" i="3"/>
  <c r="AC111" i="3"/>
  <c r="AH111" i="3"/>
  <c r="AG111" i="3"/>
  <c r="F174" i="1"/>
  <c r="Y174" i="1" s="1"/>
  <c r="AA180" i="2"/>
  <c r="AA202" i="2"/>
  <c r="AA177" i="2"/>
  <c r="AA79" i="2"/>
  <c r="AS63" i="3"/>
  <c r="F81" i="1"/>
  <c r="Y81" i="1" s="1"/>
  <c r="Y187" i="3"/>
  <c r="Z146" i="3"/>
  <c r="AK124" i="3"/>
  <c r="AE154" i="3"/>
  <c r="AI49" i="3"/>
  <c r="AF201" i="3"/>
  <c r="AF238" i="3"/>
  <c r="AI150" i="3"/>
  <c r="AN93" i="3"/>
  <c r="AF93" i="3"/>
  <c r="Y77" i="3"/>
  <c r="AE77" i="3"/>
  <c r="AB52" i="3"/>
  <c r="AI52" i="3"/>
  <c r="X61" i="1"/>
  <c r="C61" i="1" s="1"/>
  <c r="F173" i="1"/>
  <c r="Y173" i="1" s="1"/>
  <c r="AA166" i="2"/>
  <c r="AA226" i="2"/>
  <c r="AA216" i="2"/>
  <c r="AR214" i="3" s="1"/>
  <c r="F175" i="1"/>
  <c r="Y175" i="1" s="1"/>
  <c r="AA121" i="2"/>
  <c r="AR119" i="3" s="1"/>
  <c r="F142" i="1"/>
  <c r="Y142" i="1" s="1"/>
  <c r="F131" i="1"/>
  <c r="Y131" i="1" s="1"/>
  <c r="AA98" i="2"/>
  <c r="AR78" i="3"/>
  <c r="AA86" i="2"/>
  <c r="AS78" i="3"/>
  <c r="F87" i="1"/>
  <c r="Y87" i="1" s="1"/>
  <c r="F97" i="1"/>
  <c r="Y97" i="1" s="1"/>
  <c r="F67" i="1"/>
  <c r="Y67" i="1" s="1"/>
  <c r="AA48" i="2"/>
  <c r="AS60" i="3"/>
  <c r="AB203" i="3"/>
  <c r="Z82" i="3"/>
  <c r="AL154" i="3"/>
  <c r="AH49" i="3"/>
  <c r="AO150" i="3"/>
  <c r="AA159" i="3"/>
  <c r="AM159" i="3"/>
  <c r="D197" i="1"/>
  <c r="AJ196" i="3"/>
  <c r="AK196" i="3"/>
  <c r="AS38" i="3"/>
  <c r="F47" i="1"/>
  <c r="Y47" i="1" s="1"/>
  <c r="AA40" i="2"/>
  <c r="AA192" i="2"/>
  <c r="F192" i="1"/>
  <c r="Y192" i="1" s="1"/>
  <c r="AA157" i="2"/>
  <c r="AA131" i="2"/>
  <c r="AS77" i="3"/>
  <c r="F64" i="1"/>
  <c r="Y64" i="1" s="1"/>
  <c r="AL53" i="3"/>
  <c r="AD61" i="3"/>
  <c r="AI78" i="3"/>
  <c r="AN174" i="3"/>
  <c r="AE174" i="3"/>
  <c r="AI187" i="3"/>
  <c r="AM187" i="3"/>
  <c r="AA124" i="2"/>
  <c r="F125" i="1"/>
  <c r="Y125" i="1" s="1"/>
  <c r="AA118" i="2"/>
  <c r="B116" i="3" s="1"/>
  <c r="AA81" i="2"/>
  <c r="AS84" i="3"/>
  <c r="AS52" i="3"/>
  <c r="AA54" i="2"/>
  <c r="AD53" i="3"/>
  <c r="AA94" i="3"/>
  <c r="AB61" i="3"/>
  <c r="AO103" i="3"/>
  <c r="AR36" i="3"/>
  <c r="B36" i="3"/>
  <c r="AS241" i="3"/>
  <c r="AS187" i="3"/>
  <c r="AA243" i="2"/>
  <c r="AS219" i="3"/>
  <c r="AS169" i="3"/>
  <c r="AS162" i="3"/>
  <c r="AA245" i="2"/>
  <c r="AS220" i="3"/>
  <c r="B177" i="3"/>
  <c r="AA194" i="2"/>
  <c r="AS176" i="3"/>
  <c r="AS154" i="3"/>
  <c r="F150" i="1"/>
  <c r="Y150" i="1" s="1"/>
  <c r="AA185" i="2"/>
  <c r="F264" i="1"/>
  <c r="Y264" i="1" s="1"/>
  <c r="F262" i="1"/>
  <c r="Y262" i="1" s="1"/>
  <c r="F239" i="1"/>
  <c r="Y239" i="1" s="1"/>
  <c r="B180" i="3"/>
  <c r="AS200" i="3"/>
  <c r="F161" i="1"/>
  <c r="Y161" i="1" s="1"/>
  <c r="AA156" i="2"/>
  <c r="B154" i="3" s="1"/>
  <c r="AA143" i="2"/>
  <c r="B141" i="3" s="1"/>
  <c r="AS80" i="3"/>
  <c r="AA82" i="2"/>
  <c r="AA75" i="2"/>
  <c r="AS73" i="3"/>
  <c r="AS61" i="3"/>
  <c r="F70" i="1"/>
  <c r="Y70" i="1" s="1"/>
  <c r="AO94" i="3"/>
  <c r="AO61" i="3"/>
  <c r="X54" i="1"/>
  <c r="D54" i="1" s="1"/>
  <c r="AS231" i="3"/>
  <c r="AA231" i="2"/>
  <c r="AS178" i="3"/>
  <c r="AA175" i="2"/>
  <c r="F171" i="1"/>
  <c r="Y171" i="1" s="1"/>
  <c r="AS131" i="3"/>
  <c r="AS97" i="3"/>
  <c r="AA109" i="2"/>
  <c r="B107" i="3" s="1"/>
  <c r="F116" i="1"/>
  <c r="Y116" i="1" s="1"/>
  <c r="F58" i="1"/>
  <c r="Y58" i="1" s="1"/>
  <c r="AA51" i="2"/>
  <c r="AO179" i="3"/>
  <c r="AG94" i="3"/>
  <c r="AA128" i="3"/>
  <c r="AA93" i="2"/>
  <c r="B91" i="3" s="1"/>
  <c r="F100" i="1"/>
  <c r="Y100" i="1" s="1"/>
  <c r="AS91" i="3"/>
  <c r="AC103" i="3"/>
  <c r="AK103" i="3"/>
  <c r="AV256" i="3"/>
  <c r="W4" i="1" s="1"/>
  <c r="C28" i="5" s="1"/>
  <c r="F230" i="1"/>
  <c r="Y230" i="1" s="1"/>
  <c r="F228" i="1"/>
  <c r="Y228" i="1" s="1"/>
  <c r="AA204" i="2"/>
  <c r="AA189" i="2"/>
  <c r="AS143" i="3"/>
  <c r="AS165" i="3"/>
  <c r="F178" i="1"/>
  <c r="Y178" i="1" s="1"/>
  <c r="AS79" i="3"/>
  <c r="AS89" i="3"/>
  <c r="AA92" i="2"/>
  <c r="F99" i="1"/>
  <c r="Y99" i="1" s="1"/>
  <c r="F69" i="1"/>
  <c r="Y69" i="1" s="1"/>
  <c r="AA57" i="2"/>
  <c r="AA65" i="2"/>
  <c r="AB182" i="3"/>
  <c r="AF219" i="3"/>
  <c r="AJ201" i="3"/>
  <c r="AH238" i="3"/>
  <c r="AJ221" i="3"/>
  <c r="D224" i="1"/>
  <c r="AE3" i="3"/>
  <c r="AF3" i="3"/>
  <c r="AJ3" i="3"/>
  <c r="AL3" i="3"/>
  <c r="AN3" i="3"/>
  <c r="AB3" i="3"/>
  <c r="F52" i="1"/>
  <c r="Y52" i="1" s="1"/>
  <c r="AS42" i="3"/>
  <c r="AO30" i="3"/>
  <c r="AI26" i="3"/>
  <c r="AO24" i="3"/>
  <c r="AE18" i="3"/>
  <c r="AA10" i="3"/>
  <c r="AD6" i="3"/>
  <c r="AM24" i="3"/>
  <c r="AA20" i="2"/>
  <c r="AG26" i="3"/>
  <c r="AB18" i="3"/>
  <c r="AK14" i="3"/>
  <c r="AL10" i="3"/>
  <c r="AM32" i="3"/>
  <c r="AC26" i="3"/>
  <c r="AA18" i="3"/>
  <c r="AC14" i="3"/>
  <c r="AJ10" i="3"/>
  <c r="Z41" i="3"/>
  <c r="AH39" i="3"/>
  <c r="AA13" i="2"/>
  <c r="AK32" i="3"/>
  <c r="AA26" i="3"/>
  <c r="AM18" i="3"/>
  <c r="AI10" i="3"/>
  <c r="AO8" i="3"/>
  <c r="AR121" i="3"/>
  <c r="AR219" i="3"/>
  <c r="B219" i="3"/>
  <c r="M234" i="3"/>
  <c r="F236" i="2"/>
  <c r="D236" i="2" s="1"/>
  <c r="AA248" i="2"/>
  <c r="AS227" i="3"/>
  <c r="AA229" i="2"/>
  <c r="F188" i="1"/>
  <c r="Y188" i="1" s="1"/>
  <c r="AS172" i="3"/>
  <c r="F193" i="1"/>
  <c r="Y193" i="1" s="1"/>
  <c r="AA186" i="2"/>
  <c r="AS157" i="3"/>
  <c r="AA159" i="2"/>
  <c r="F166" i="1"/>
  <c r="Y166" i="1" s="1"/>
  <c r="AS59" i="3"/>
  <c r="F68" i="1"/>
  <c r="Y68" i="1" s="1"/>
  <c r="AS182" i="3"/>
  <c r="F191" i="1"/>
  <c r="Y191" i="1" s="1"/>
  <c r="F250" i="1"/>
  <c r="Y250" i="1" s="1"/>
  <c r="AS240" i="3"/>
  <c r="F153" i="1"/>
  <c r="Y153" i="1" s="1"/>
  <c r="F60" i="1"/>
  <c r="Y60" i="1" s="1"/>
  <c r="AA53" i="2"/>
  <c r="AS51" i="3"/>
  <c r="AA146" i="2"/>
  <c r="AS171" i="3"/>
  <c r="AA173" i="2"/>
  <c r="F180" i="1"/>
  <c r="Y180" i="1" s="1"/>
  <c r="F130" i="1"/>
  <c r="Y130" i="1" s="1"/>
  <c r="AS121" i="3"/>
  <c r="AS125" i="3"/>
  <c r="F134" i="1"/>
  <c r="Y134" i="1" s="1"/>
  <c r="AG74" i="3"/>
  <c r="AB74" i="3"/>
  <c r="AJ74" i="3"/>
  <c r="AE74" i="3"/>
  <c r="L95" i="3"/>
  <c r="F97" i="2"/>
  <c r="D97" i="2" s="1"/>
  <c r="AS221" i="3"/>
  <c r="AA178" i="2"/>
  <c r="AA198" i="2"/>
  <c r="AS196" i="3"/>
  <c r="F205" i="1"/>
  <c r="Y205" i="1" s="1"/>
  <c r="AS186" i="3"/>
  <c r="F195" i="1"/>
  <c r="Y195" i="1" s="1"/>
  <c r="AA155" i="2"/>
  <c r="AS153" i="3"/>
  <c r="AS113" i="3"/>
  <c r="F122" i="1"/>
  <c r="Y122" i="1" s="1"/>
  <c r="AA115" i="2"/>
  <c r="AS132" i="3"/>
  <c r="AA134" i="2"/>
  <c r="AA76" i="2"/>
  <c r="AS74" i="3"/>
  <c r="F245" i="1"/>
  <c r="Y245" i="1" s="1"/>
  <c r="AA250" i="2"/>
  <c r="AA244" i="2"/>
  <c r="AA240" i="2"/>
  <c r="AA249" i="2"/>
  <c r="AA225" i="2"/>
  <c r="AS232" i="3"/>
  <c r="AR179" i="3"/>
  <c r="AS167" i="3"/>
  <c r="F149" i="1"/>
  <c r="Y149" i="1" s="1"/>
  <c r="F167" i="1"/>
  <c r="Y167" i="1" s="1"/>
  <c r="F223" i="1"/>
  <c r="Y223" i="1" s="1"/>
  <c r="F217" i="1"/>
  <c r="Y217" i="1" s="1"/>
  <c r="AS208" i="3"/>
  <c r="F168" i="1"/>
  <c r="Y168" i="1" s="1"/>
  <c r="AA161" i="2"/>
  <c r="AA213" i="2"/>
  <c r="F220" i="1"/>
  <c r="Y220" i="1" s="1"/>
  <c r="AA138" i="2"/>
  <c r="B85" i="3"/>
  <c r="B75" i="3"/>
  <c r="AR75" i="3"/>
  <c r="AA67" i="2"/>
  <c r="F113" i="2"/>
  <c r="D113" i="2" s="1"/>
  <c r="AA227" i="2"/>
  <c r="AS225" i="3"/>
  <c r="AA207" i="2"/>
  <c r="F214" i="1"/>
  <c r="Y214" i="1" s="1"/>
  <c r="AS146" i="3"/>
  <c r="AA148" i="2"/>
  <c r="F155" i="1"/>
  <c r="Y155" i="1" s="1"/>
  <c r="AA230" i="2"/>
  <c r="AA169" i="2"/>
  <c r="F200" i="1"/>
  <c r="Y200" i="1" s="1"/>
  <c r="AA193" i="2"/>
  <c r="AS191" i="3"/>
  <c r="AA195" i="2"/>
  <c r="F202" i="1"/>
  <c r="Y202" i="1" s="1"/>
  <c r="AA113" i="2"/>
  <c r="AR111" i="3" s="1"/>
  <c r="AS95" i="3"/>
  <c r="F104" i="1"/>
  <c r="Y104" i="1" s="1"/>
  <c r="AA58" i="2"/>
  <c r="F65" i="1"/>
  <c r="Y65" i="1" s="1"/>
  <c r="AS56" i="3"/>
  <c r="B237" i="3"/>
  <c r="F219" i="1"/>
  <c r="Y219" i="1" s="1"/>
  <c r="AS210" i="3"/>
  <c r="F137" i="1"/>
  <c r="Y137" i="1" s="1"/>
  <c r="AS128" i="3"/>
  <c r="AS242" i="3"/>
  <c r="F263" i="1"/>
  <c r="Y263" i="1" s="1"/>
  <c r="AA255" i="2"/>
  <c r="AS235" i="3"/>
  <c r="F232" i="1"/>
  <c r="Y232" i="1" s="1"/>
  <c r="AA234" i="2"/>
  <c r="F201" i="1"/>
  <c r="Y201" i="1" s="1"/>
  <c r="AA188" i="2"/>
  <c r="F158" i="1"/>
  <c r="Y158" i="1" s="1"/>
  <c r="AS149" i="3"/>
  <c r="AS185" i="3"/>
  <c r="F194" i="1"/>
  <c r="Y194" i="1" s="1"/>
  <c r="AR59" i="3"/>
  <c r="AO107" i="3"/>
  <c r="Y107" i="3"/>
  <c r="Z179" i="3"/>
  <c r="AE179" i="3"/>
  <c r="AS217" i="3"/>
  <c r="AS150" i="3"/>
  <c r="AS164" i="3"/>
  <c r="AS137" i="3"/>
  <c r="AS117" i="3"/>
  <c r="F145" i="1"/>
  <c r="Y145" i="1" s="1"/>
  <c r="AS116" i="3"/>
  <c r="AA114" i="2"/>
  <c r="F126" i="1"/>
  <c r="Y126" i="1" s="1"/>
  <c r="F129" i="1"/>
  <c r="Y129" i="1" s="1"/>
  <c r="AS135" i="3"/>
  <c r="AS104" i="3"/>
  <c r="AR102" i="3"/>
  <c r="AS72" i="3"/>
  <c r="F57" i="1"/>
  <c r="Y57" i="1" s="1"/>
  <c r="D130" i="1"/>
  <c r="F43" i="1"/>
  <c r="Y43" i="1" s="1"/>
  <c r="AS34" i="3"/>
  <c r="AS129" i="3"/>
  <c r="F121" i="1"/>
  <c r="Y121" i="1" s="1"/>
  <c r="AS94" i="3"/>
  <c r="AS58" i="3"/>
  <c r="AF211" i="3"/>
  <c r="AA211" i="3"/>
  <c r="D144" i="1"/>
  <c r="AJ110" i="3"/>
  <c r="AI110" i="3"/>
  <c r="AJ102" i="3"/>
  <c r="AH102" i="3"/>
  <c r="AJ60" i="3"/>
  <c r="AN60" i="3"/>
  <c r="AM149" i="3"/>
  <c r="AK149" i="3"/>
  <c r="AA149" i="3"/>
  <c r="AN235" i="3"/>
  <c r="AB235" i="3"/>
  <c r="AE235" i="3"/>
  <c r="AS44" i="3"/>
  <c r="F53" i="1"/>
  <c r="Y53" i="1" s="1"/>
  <c r="F12" i="1"/>
  <c r="Y12" i="1" s="1"/>
  <c r="AA5" i="2"/>
  <c r="AS3" i="3"/>
  <c r="F59" i="1"/>
  <c r="Y59" i="1" s="1"/>
  <c r="AS50" i="3"/>
  <c r="AE181" i="3"/>
  <c r="AJ181" i="3"/>
  <c r="AH209" i="3"/>
  <c r="AJ209" i="3"/>
  <c r="AA35" i="2"/>
  <c r="AA27" i="2"/>
  <c r="AA19" i="2"/>
  <c r="AA11" i="2"/>
  <c r="F44" i="1"/>
  <c r="Y44" i="1" s="1"/>
  <c r="D36" i="2"/>
  <c r="AA34" i="2"/>
  <c r="AA26" i="2"/>
  <c r="AA18" i="2"/>
  <c r="AA10" i="2"/>
  <c r="AA33" i="2"/>
  <c r="AA25" i="2"/>
  <c r="AA17" i="2"/>
  <c r="AA9" i="2"/>
  <c r="AA32" i="2"/>
  <c r="AA24" i="2"/>
  <c r="AA16" i="2"/>
  <c r="AA8" i="2"/>
  <c r="F49" i="1"/>
  <c r="Y49" i="1" s="1"/>
  <c r="D46" i="2"/>
  <c r="AA31" i="2"/>
  <c r="AA23" i="2"/>
  <c r="AA15" i="2"/>
  <c r="AA7" i="2"/>
  <c r="AA30" i="2"/>
  <c r="AA22" i="2"/>
  <c r="AA14" i="2"/>
  <c r="AA6" i="2"/>
  <c r="AA29" i="2"/>
  <c r="AA21" i="2"/>
  <c r="Z180" i="3"/>
  <c r="Y237" i="3"/>
  <c r="AG235" i="3"/>
  <c r="AL240" i="3"/>
  <c r="AK179" i="3"/>
  <c r="AL187" i="3"/>
  <c r="AF187" i="3"/>
  <c r="AK118" i="3"/>
  <c r="AK203" i="3"/>
  <c r="AE209" i="3"/>
  <c r="AI242" i="3"/>
  <c r="AN146" i="3"/>
  <c r="AG146" i="3"/>
  <c r="Y82" i="3"/>
  <c r="AM74" i="3"/>
  <c r="Z181" i="3"/>
  <c r="AG107" i="3"/>
  <c r="AL211" i="3"/>
  <c r="AB154" i="3"/>
  <c r="AM90" i="3"/>
  <c r="AM201" i="3"/>
  <c r="AE157" i="3"/>
  <c r="AH92" i="3"/>
  <c r="AJ195" i="3"/>
  <c r="AL99" i="3"/>
  <c r="X218" i="1"/>
  <c r="D218" i="1" s="1"/>
  <c r="AO235" i="3"/>
  <c r="AD240" i="3"/>
  <c r="AB179" i="3"/>
  <c r="AD187" i="3"/>
  <c r="AK93" i="3"/>
  <c r="AH159" i="3"/>
  <c r="AI203" i="3"/>
  <c r="AA209" i="3"/>
  <c r="AA242" i="3"/>
  <c r="AF146" i="3"/>
  <c r="AJ76" i="3"/>
  <c r="AN82" i="3"/>
  <c r="AH124" i="3"/>
  <c r="AJ227" i="3"/>
  <c r="AK74" i="3"/>
  <c r="AJ210" i="3"/>
  <c r="AL189" i="3"/>
  <c r="AO60" i="3"/>
  <c r="AA101" i="3"/>
  <c r="AH107" i="3"/>
  <c r="AD211" i="3"/>
  <c r="AH154" i="3"/>
  <c r="AF90" i="3"/>
  <c r="AC102" i="3"/>
  <c r="AN219" i="3"/>
  <c r="AA195" i="3"/>
  <c r="AL52" i="3"/>
  <c r="AH235" i="3"/>
  <c r="AA179" i="3"/>
  <c r="AJ187" i="3"/>
  <c r="AI209" i="3"/>
  <c r="Y242" i="3"/>
  <c r="AK146" i="3"/>
  <c r="AI82" i="3"/>
  <c r="AL82" i="3"/>
  <c r="AO124" i="3"/>
  <c r="AB227" i="3"/>
  <c r="Y74" i="3"/>
  <c r="AH219" i="3"/>
  <c r="Z154" i="3"/>
  <c r="AE49" i="3"/>
  <c r="AO84" i="3"/>
  <c r="Z134" i="3"/>
  <c r="AB57" i="3"/>
  <c r="AF109" i="3"/>
  <c r="AH240" i="3"/>
  <c r="AH179" i="3"/>
  <c r="AB187" i="3"/>
  <c r="AA203" i="3"/>
  <c r="Z209" i="3"/>
  <c r="AN242" i="3"/>
  <c r="AC146" i="3"/>
  <c r="AH82" i="3"/>
  <c r="AB82" i="3"/>
  <c r="AG124" i="3"/>
  <c r="AK227" i="3"/>
  <c r="AH74" i="3"/>
  <c r="AL181" i="3"/>
  <c r="AK189" i="3"/>
  <c r="AF107" i="3"/>
  <c r="AG126" i="3"/>
  <c r="AL49" i="3"/>
  <c r="AB84" i="3"/>
  <c r="AO201" i="3"/>
  <c r="AH242" i="3"/>
  <c r="AO45" i="3"/>
  <c r="Z240" i="3"/>
  <c r="AH203" i="3"/>
  <c r="AJ146" i="3"/>
  <c r="AE82" i="3"/>
  <c r="AN124" i="3"/>
  <c r="AK181" i="3"/>
  <c r="AC189" i="3"/>
  <c r="AE107" i="3"/>
  <c r="AO174" i="3"/>
  <c r="AC49" i="3"/>
  <c r="X46" i="1"/>
  <c r="D46" i="1" s="1"/>
  <c r="AA37" i="3"/>
  <c r="AN37" i="3"/>
  <c r="AL162" i="3"/>
  <c r="AF162" i="3"/>
  <c r="AA152" i="3"/>
  <c r="AG114" i="3"/>
  <c r="Z143" i="3"/>
  <c r="AF143" i="3"/>
  <c r="AN170" i="3"/>
  <c r="AB170" i="3"/>
  <c r="AO185" i="3"/>
  <c r="AN185" i="3"/>
  <c r="Z114" i="3"/>
  <c r="AI223" i="3"/>
  <c r="AG223" i="3"/>
  <c r="Z223" i="3"/>
  <c r="AA223" i="3"/>
  <c r="AE94" i="3"/>
  <c r="AM94" i="3"/>
  <c r="AN94" i="3"/>
  <c r="AA137" i="3"/>
  <c r="AB137" i="3"/>
  <c r="AL150" i="3"/>
  <c r="AD150" i="3"/>
  <c r="Y150" i="3"/>
  <c r="AF142" i="3"/>
  <c r="Y142" i="3"/>
  <c r="AG142" i="3"/>
  <c r="AC238" i="3"/>
  <c r="AD238" i="3"/>
  <c r="Y213" i="3"/>
  <c r="AH213" i="3"/>
  <c r="AN73" i="3"/>
  <c r="Z73" i="3"/>
  <c r="AD73" i="3"/>
  <c r="AF73" i="3"/>
  <c r="X139" i="1"/>
  <c r="C139" i="1" s="1"/>
  <c r="AD130" i="3"/>
  <c r="X97" i="1"/>
  <c r="D97" i="1" s="1"/>
  <c r="AL88" i="3"/>
  <c r="AF88" i="3"/>
  <c r="AM152" i="3"/>
  <c r="X185" i="1"/>
  <c r="D185" i="1" s="1"/>
  <c r="AF176" i="3"/>
  <c r="X169" i="1"/>
  <c r="C169" i="1" s="1"/>
  <c r="AG160" i="3"/>
  <c r="AK78" i="3"/>
  <c r="AL78" i="3"/>
  <c r="AM53" i="3"/>
  <c r="AN53" i="3"/>
  <c r="Y53" i="3"/>
  <c r="Z53" i="3"/>
  <c r="AK94" i="3"/>
  <c r="AE61" i="3"/>
  <c r="AD120" i="3"/>
  <c r="AF213" i="3"/>
  <c r="AF137" i="3"/>
  <c r="AK170" i="3"/>
  <c r="AJ231" i="3"/>
  <c r="AJ53" i="3"/>
  <c r="AB94" i="3"/>
  <c r="AD223" i="3"/>
  <c r="X131" i="1"/>
  <c r="D131" i="1" s="1"/>
  <c r="AM213" i="3"/>
  <c r="AH53" i="3"/>
  <c r="AN197" i="3"/>
  <c r="AD112" i="3"/>
  <c r="AC223" i="3"/>
  <c r="AK213" i="3"/>
  <c r="AM238" i="3"/>
  <c r="AO53" i="3"/>
  <c r="AL197" i="3"/>
  <c r="AJ88" i="3"/>
  <c r="Z112" i="3"/>
  <c r="AD205" i="3"/>
  <c r="AB238" i="3"/>
  <c r="AO93" i="3"/>
  <c r="AB93" i="3"/>
  <c r="AF72" i="3"/>
  <c r="AF60" i="3"/>
  <c r="AI77" i="3"/>
  <c r="AA212" i="3"/>
  <c r="AJ167" i="3"/>
  <c r="AM85" i="3"/>
  <c r="AC52" i="3"/>
  <c r="AG240" i="3"/>
  <c r="AH93" i="3"/>
  <c r="AI93" i="3"/>
  <c r="AH118" i="3"/>
  <c r="Y72" i="3"/>
  <c r="AC203" i="3"/>
  <c r="X250" i="1"/>
  <c r="D250" i="1" s="1"/>
  <c r="Y181" i="3"/>
  <c r="AG189" i="3"/>
  <c r="AM60" i="3"/>
  <c r="AC60" i="3"/>
  <c r="AG77" i="3"/>
  <c r="AG211" i="3"/>
  <c r="AG174" i="3"/>
  <c r="AB102" i="3"/>
  <c r="AC175" i="3"/>
  <c r="AN149" i="3"/>
  <c r="AE134" i="3"/>
  <c r="Z195" i="3"/>
  <c r="AJ52" i="3"/>
  <c r="AO118" i="3"/>
  <c r="AL188" i="3"/>
  <c r="AK60" i="3"/>
  <c r="AL223" i="3"/>
  <c r="AN223" i="3"/>
  <c r="AF136" i="3"/>
  <c r="AC136" i="3"/>
  <c r="Y103" i="3"/>
  <c r="AN103" i="3"/>
  <c r="AH103" i="3"/>
  <c r="AC94" i="3"/>
  <c r="AF94" i="3"/>
  <c r="AE78" i="3"/>
  <c r="AC78" i="3"/>
  <c r="AA61" i="3"/>
  <c r="Z61" i="3"/>
  <c r="AJ61" i="3"/>
  <c r="X62" i="1"/>
  <c r="D62" i="1" s="1"/>
  <c r="AB53" i="3"/>
  <c r="AN137" i="3"/>
  <c r="AK137" i="3"/>
  <c r="AM137" i="3"/>
  <c r="AC142" i="3"/>
  <c r="AI142" i="3"/>
  <c r="AJ142" i="3"/>
  <c r="AA213" i="3"/>
  <c r="AJ213" i="3"/>
  <c r="AC213" i="3"/>
  <c r="AD213" i="3"/>
  <c r="AO205" i="3"/>
  <c r="AE205" i="3"/>
  <c r="X214" i="1"/>
  <c r="D214" i="1" s="1"/>
  <c r="AD110" i="3"/>
  <c r="AF110" i="3"/>
  <c r="AL102" i="3"/>
  <c r="AD102" i="3"/>
  <c r="AO102" i="3"/>
  <c r="X102" i="1"/>
  <c r="D102" i="1" s="1"/>
  <c r="AL93" i="3"/>
  <c r="Z85" i="3"/>
  <c r="AK85" i="3"/>
  <c r="AC85" i="3"/>
  <c r="AO77" i="3"/>
  <c r="AK77" i="3"/>
  <c r="AB60" i="3"/>
  <c r="Z60" i="3"/>
  <c r="AN52" i="3"/>
  <c r="AE52" i="3"/>
  <c r="AF52" i="3"/>
  <c r="AF149" i="3"/>
  <c r="Y149" i="3"/>
  <c r="AO149" i="3"/>
  <c r="AO243" i="3"/>
  <c r="AG243" i="3"/>
  <c r="AF243" i="3"/>
  <c r="AC212" i="3"/>
  <c r="Y212" i="3"/>
  <c r="AL72" i="3"/>
  <c r="AK72" i="3"/>
  <c r="C51" i="1"/>
  <c r="D51" i="1"/>
  <c r="AL174" i="3"/>
  <c r="AJ174" i="3"/>
  <c r="AD174" i="3"/>
  <c r="Y126" i="3"/>
  <c r="AA126" i="3"/>
  <c r="AL126" i="3"/>
  <c r="AM101" i="3"/>
  <c r="Z101" i="3"/>
  <c r="AK84" i="3"/>
  <c r="Y84" i="3"/>
  <c r="AA84" i="3"/>
  <c r="AH189" i="3"/>
  <c r="AA189" i="3"/>
  <c r="AO189" i="3"/>
  <c r="AA181" i="3"/>
  <c r="AN181" i="3"/>
  <c r="AA240" i="3"/>
  <c r="AE240" i="3"/>
  <c r="AE211" i="3"/>
  <c r="Z211" i="3"/>
  <c r="AH211" i="3"/>
  <c r="AJ203" i="3"/>
  <c r="AG203" i="3"/>
  <c r="AE203" i="3"/>
  <c r="AC195" i="3"/>
  <c r="AM195" i="3"/>
  <c r="Y195" i="3"/>
  <c r="AE195" i="3"/>
  <c r="AK45" i="3"/>
  <c r="Z45" i="3"/>
  <c r="AH45" i="3"/>
  <c r="X67" i="1"/>
  <c r="C67" i="1" s="1"/>
  <c r="AE58" i="3"/>
  <c r="X211" i="1"/>
  <c r="C211" i="1" s="1"/>
  <c r="AE202" i="3"/>
  <c r="X203" i="1"/>
  <c r="C203" i="1" s="1"/>
  <c r="AH194" i="3"/>
  <c r="AE124" i="3"/>
  <c r="AC124" i="3"/>
  <c r="AJ124" i="3"/>
  <c r="AD116" i="3"/>
  <c r="AI116" i="3"/>
  <c r="AB116" i="3"/>
  <c r="AK107" i="3"/>
  <c r="AJ107" i="3"/>
  <c r="AJ99" i="3"/>
  <c r="AG99" i="3"/>
  <c r="Z99" i="3"/>
  <c r="AI90" i="3"/>
  <c r="AD90" i="3"/>
  <c r="AE90" i="3"/>
  <c r="X91" i="1"/>
  <c r="C91" i="1" s="1"/>
  <c r="AO82" i="3"/>
  <c r="AK49" i="3"/>
  <c r="AG49" i="3"/>
  <c r="AJ154" i="3"/>
  <c r="AN154" i="3"/>
  <c r="AF154" i="3"/>
  <c r="X155" i="1"/>
  <c r="D155" i="1" s="1"/>
  <c r="Y146" i="3"/>
  <c r="AD146" i="3"/>
  <c r="X196" i="1"/>
  <c r="C196" i="1" s="1"/>
  <c r="AA187" i="3"/>
  <c r="X188" i="1"/>
  <c r="AN179" i="3"/>
  <c r="AL179" i="3"/>
  <c r="Z242" i="3"/>
  <c r="AF242" i="3"/>
  <c r="AF209" i="3"/>
  <c r="AG209" i="3"/>
  <c r="AI201" i="3"/>
  <c r="Z201" i="3"/>
  <c r="AG201" i="3"/>
  <c r="AF74" i="3"/>
  <c r="AD74" i="3"/>
  <c r="Y235" i="3"/>
  <c r="AK235" i="3"/>
  <c r="AF23" i="3"/>
  <c r="AF31" i="3"/>
  <c r="AE88" i="3"/>
  <c r="Z31" i="3"/>
  <c r="AO88" i="3"/>
  <c r="AB88" i="3"/>
  <c r="Z130" i="3"/>
  <c r="AN114" i="3"/>
  <c r="AL97" i="3"/>
  <c r="Z162" i="3"/>
  <c r="AH122" i="3"/>
  <c r="AD178" i="3"/>
  <c r="AD42" i="3"/>
  <c r="AC88" i="3"/>
  <c r="Z88" i="3"/>
  <c r="AF130" i="3"/>
  <c r="AF114" i="3"/>
  <c r="AK97" i="3"/>
  <c r="AM162" i="3"/>
  <c r="AA105" i="3"/>
  <c r="Z122" i="3"/>
  <c r="AC178" i="3"/>
  <c r="AA88" i="3"/>
  <c r="AK130" i="3"/>
  <c r="AL114" i="3"/>
  <c r="AB97" i="3"/>
  <c r="AG162" i="3"/>
  <c r="AK105" i="3"/>
  <c r="AC122" i="3"/>
  <c r="AA178" i="3"/>
  <c r="Z235" i="3"/>
  <c r="AI196" i="3"/>
  <c r="AI179" i="3"/>
  <c r="AE187" i="3"/>
  <c r="Z187" i="3"/>
  <c r="AA53" i="3"/>
  <c r="AC53" i="3"/>
  <c r="AM93" i="3"/>
  <c r="AA93" i="3"/>
  <c r="AD201" i="3"/>
  <c r="AM197" i="3"/>
  <c r="AL209" i="3"/>
  <c r="AB209" i="3"/>
  <c r="AL242" i="3"/>
  <c r="AM146" i="3"/>
  <c r="AO146" i="3"/>
  <c r="AG82" i="3"/>
  <c r="AF82" i="3"/>
  <c r="AK88" i="3"/>
  <c r="AH94" i="3"/>
  <c r="AD94" i="3"/>
  <c r="Z124" i="3"/>
  <c r="Y130" i="3"/>
  <c r="AJ130" i="3"/>
  <c r="X179" i="1"/>
  <c r="C179" i="1" s="1"/>
  <c r="AI74" i="3"/>
  <c r="AL204" i="3"/>
  <c r="Y60" i="3"/>
  <c r="AD60" i="3"/>
  <c r="AH77" i="3"/>
  <c r="AA107" i="3"/>
  <c r="AE73" i="3"/>
  <c r="AA205" i="3"/>
  <c r="AG182" i="3"/>
  <c r="AL142" i="3"/>
  <c r="AI154" i="3"/>
  <c r="AN61" i="3"/>
  <c r="AC90" i="3"/>
  <c r="AK114" i="3"/>
  <c r="AD212" i="3"/>
  <c r="AO49" i="3"/>
  <c r="AH78" i="3"/>
  <c r="AN102" i="3"/>
  <c r="AC156" i="3"/>
  <c r="Y201" i="3"/>
  <c r="AI213" i="3"/>
  <c r="AB85" i="3"/>
  <c r="AO97" i="3"/>
  <c r="AE103" i="3"/>
  <c r="Y162" i="3"/>
  <c r="AO238" i="3"/>
  <c r="AL149" i="3"/>
  <c r="AK116" i="3"/>
  <c r="AE137" i="3"/>
  <c r="Z52" i="3"/>
  <c r="AN99" i="3"/>
  <c r="AH105" i="3"/>
  <c r="AJ122" i="3"/>
  <c r="AO178" i="3"/>
  <c r="AI88" i="3"/>
  <c r="AM130" i="3"/>
  <c r="AI130" i="3"/>
  <c r="AC114" i="3"/>
  <c r="Y97" i="3"/>
  <c r="Z105" i="3"/>
  <c r="AA122" i="3"/>
  <c r="AM178" i="3"/>
  <c r="Y42" i="3"/>
  <c r="Z42" i="3"/>
  <c r="AK191" i="3"/>
  <c r="AG88" i="3"/>
  <c r="AG130" i="3"/>
  <c r="AA130" i="3"/>
  <c r="AA114" i="3"/>
  <c r="AO55" i="3"/>
  <c r="AM97" i="3"/>
  <c r="AG105" i="3"/>
  <c r="AF44" i="3"/>
  <c r="AN227" i="3"/>
  <c r="Y124" i="3"/>
  <c r="AO227" i="3"/>
  <c r="AM107" i="3"/>
  <c r="Z107" i="3"/>
  <c r="AO116" i="3"/>
  <c r="Y228" i="3"/>
  <c r="AE99" i="3"/>
  <c r="AB31" i="3"/>
  <c r="AH23" i="3"/>
  <c r="AN15" i="3"/>
  <c r="AM235" i="3"/>
  <c r="AC240" i="3"/>
  <c r="AA196" i="3"/>
  <c r="AI240" i="3"/>
  <c r="AC179" i="3"/>
  <c r="AG179" i="3"/>
  <c r="AK187" i="3"/>
  <c r="AO187" i="3"/>
  <c r="AG93" i="3"/>
  <c r="AC93" i="3"/>
  <c r="AE72" i="3"/>
  <c r="AL203" i="3"/>
  <c r="AC209" i="3"/>
  <c r="AO209" i="3"/>
  <c r="AO242" i="3"/>
  <c r="AC242" i="3"/>
  <c r="AE146" i="3"/>
  <c r="AA146" i="3"/>
  <c r="AH47" i="3"/>
  <c r="AA82" i="3"/>
  <c r="AD82" i="3"/>
  <c r="AM88" i="3"/>
  <c r="AI124" i="3"/>
  <c r="AM124" i="3"/>
  <c r="AL130" i="3"/>
  <c r="AB130" i="3"/>
  <c r="AO74" i="3"/>
  <c r="AN74" i="3"/>
  <c r="AD181" i="3"/>
  <c r="AF189" i="3"/>
  <c r="Z189" i="3"/>
  <c r="AA60" i="3"/>
  <c r="AD77" i="3"/>
  <c r="AC101" i="3"/>
  <c r="AL107" i="3"/>
  <c r="Y219" i="3"/>
  <c r="AB211" i="3"/>
  <c r="Z239" i="3"/>
  <c r="AC154" i="3"/>
  <c r="AK90" i="3"/>
  <c r="AO114" i="3"/>
  <c r="AJ114" i="3"/>
  <c r="AN166" i="3"/>
  <c r="AB174" i="3"/>
  <c r="AD49" i="3"/>
  <c r="AK55" i="3"/>
  <c r="AG84" i="3"/>
  <c r="AF84" i="3"/>
  <c r="AG102" i="3"/>
  <c r="AB201" i="3"/>
  <c r="AL85" i="3"/>
  <c r="Z97" i="3"/>
  <c r="AD162" i="3"/>
  <c r="AJ202" i="3"/>
  <c r="AI149" i="3"/>
  <c r="AB149" i="3"/>
  <c r="Y116" i="3"/>
  <c r="AB195" i="3"/>
  <c r="AM52" i="3"/>
  <c r="AD99" i="3"/>
  <c r="AJ105" i="3"/>
  <c r="Y122" i="3"/>
  <c r="AH170" i="3"/>
  <c r="X212" i="1"/>
  <c r="D212" i="1" s="1"/>
  <c r="AA235" i="3"/>
  <c r="AN45" i="3"/>
  <c r="AB23" i="3"/>
  <c r="AH15" i="3"/>
  <c r="AF7" i="3"/>
  <c r="AM242" i="3"/>
  <c r="AJ179" i="3"/>
  <c r="Y179" i="3"/>
  <c r="AC187" i="3"/>
  <c r="AG187" i="3"/>
  <c r="AK209" i="3"/>
  <c r="AG242" i="3"/>
  <c r="AJ242" i="3"/>
  <c r="AL146" i="3"/>
  <c r="AH146" i="3"/>
  <c r="AM82" i="3"/>
  <c r="AJ82" i="3"/>
  <c r="AA124" i="3"/>
  <c r="AA74" i="3"/>
  <c r="AO210" i="3"/>
  <c r="AB101" i="3"/>
  <c r="Z174" i="3"/>
  <c r="AI174" i="3"/>
  <c r="AE84" i="3"/>
  <c r="AL84" i="3"/>
  <c r="AI193" i="3"/>
  <c r="AO162" i="3"/>
  <c r="AF92" i="3"/>
  <c r="AF116" i="3"/>
  <c r="AC99" i="3"/>
  <c r="AN122" i="3"/>
  <c r="AO170" i="3"/>
  <c r="AJ45" i="3"/>
  <c r="Z23" i="3"/>
  <c r="AF15" i="3"/>
  <c r="Z7" i="3"/>
  <c r="AM228" i="3"/>
  <c r="AM116" i="3"/>
  <c r="AN31" i="3"/>
  <c r="AB15" i="3"/>
  <c r="AL81" i="3"/>
  <c r="AJ31" i="3"/>
  <c r="Z15" i="3"/>
  <c r="AH31" i="3"/>
  <c r="AN23" i="3"/>
  <c r="AO161" i="3"/>
  <c r="AA81" i="3"/>
  <c r="Z161" i="3"/>
  <c r="AK143" i="3"/>
  <c r="AG133" i="3"/>
  <c r="AI208" i="3"/>
  <c r="AI198" i="3"/>
  <c r="Z224" i="3"/>
  <c r="AG206" i="3"/>
  <c r="AA169" i="3"/>
  <c r="AK216" i="3"/>
  <c r="AJ240" i="3"/>
  <c r="AH145" i="3"/>
  <c r="AG53" i="3"/>
  <c r="AK53" i="3"/>
  <c r="AI118" i="3"/>
  <c r="AI197" i="3"/>
  <c r="AM203" i="3"/>
  <c r="Y203" i="3"/>
  <c r="AL237" i="3"/>
  <c r="AD180" i="3"/>
  <c r="AE47" i="3"/>
  <c r="AN88" i="3"/>
  <c r="AD88" i="3"/>
  <c r="Z94" i="3"/>
  <c r="AL94" i="3"/>
  <c r="AO130" i="3"/>
  <c r="AN130" i="3"/>
  <c r="AC160" i="3"/>
  <c r="X229" i="1"/>
  <c r="D229" i="1" s="1"/>
  <c r="AH223" i="3"/>
  <c r="AM198" i="3"/>
  <c r="AG181" i="3"/>
  <c r="AC181" i="3"/>
  <c r="Y189" i="3"/>
  <c r="AB189" i="3"/>
  <c r="AA73" i="3"/>
  <c r="AF205" i="3"/>
  <c r="AN211" i="3"/>
  <c r="AM142" i="3"/>
  <c r="AL61" i="3"/>
  <c r="AG61" i="3"/>
  <c r="Y114" i="3"/>
  <c r="AB114" i="3"/>
  <c r="AF174" i="3"/>
  <c r="AM84" i="3"/>
  <c r="AD84" i="3"/>
  <c r="X106" i="1"/>
  <c r="C106" i="1" s="1"/>
  <c r="AB213" i="3"/>
  <c r="AE213" i="3"/>
  <c r="AF97" i="3"/>
  <c r="AF103" i="3"/>
  <c r="AB162" i="3"/>
  <c r="AJ238" i="3"/>
  <c r="AC225" i="3"/>
  <c r="AF195" i="3"/>
  <c r="AO195" i="3"/>
  <c r="Z150" i="3"/>
  <c r="AC137" i="3"/>
  <c r="AM105" i="3"/>
  <c r="Y105" i="3"/>
  <c r="AK122" i="3"/>
  <c r="AA170" i="3"/>
  <c r="AG178" i="3"/>
  <c r="AB45" i="3"/>
  <c r="AA45" i="3"/>
  <c r="AI232" i="3"/>
  <c r="AE54" i="3"/>
  <c r="Y240" i="3"/>
  <c r="AI53" i="3"/>
  <c r="AF53" i="3"/>
  <c r="AJ58" i="3"/>
  <c r="Y118" i="3"/>
  <c r="AM231" i="3"/>
  <c r="AF203" i="3"/>
  <c r="AD203" i="3"/>
  <c r="AH188" i="3"/>
  <c r="Y88" i="3"/>
  <c r="AH88" i="3"/>
  <c r="Y94" i="3"/>
  <c r="AH130" i="3"/>
  <c r="AC130" i="3"/>
  <c r="AK228" i="3"/>
  <c r="AM181" i="3"/>
  <c r="AE189" i="3"/>
  <c r="AI101" i="3"/>
  <c r="AJ211" i="3"/>
  <c r="Z142" i="3"/>
  <c r="AH61" i="3"/>
  <c r="AC61" i="3"/>
  <c r="AH174" i="3"/>
  <c r="AK174" i="3"/>
  <c r="AE62" i="3"/>
  <c r="AI84" i="3"/>
  <c r="AJ84" i="3"/>
  <c r="AO213" i="3"/>
  <c r="AA103" i="3"/>
  <c r="AE128" i="3"/>
  <c r="AD194" i="3"/>
  <c r="Z238" i="3"/>
  <c r="AJ92" i="3"/>
  <c r="AF150" i="3"/>
  <c r="AO122" i="3"/>
  <c r="AM45" i="3"/>
  <c r="AC232" i="3"/>
  <c r="Y54" i="3"/>
  <c r="Z198" i="3"/>
  <c r="AN198" i="3"/>
  <c r="AI161" i="3"/>
  <c r="AB224" i="3"/>
  <c r="Z206" i="3"/>
  <c r="Y143" i="3"/>
  <c r="X172" i="1"/>
  <c r="C172" i="1" s="1"/>
  <c r="AO163" i="3"/>
  <c r="X162" i="1"/>
  <c r="C162" i="1" s="1"/>
  <c r="AI153" i="3"/>
  <c r="X195" i="1"/>
  <c r="D195" i="1" s="1"/>
  <c r="AG186" i="3"/>
  <c r="X148" i="1"/>
  <c r="C148" i="1" s="1"/>
  <c r="AM139" i="3"/>
  <c r="AJ239" i="3"/>
  <c r="AL216" i="3"/>
  <c r="Z81" i="3"/>
  <c r="AG232" i="3"/>
  <c r="AN54" i="3"/>
  <c r="AK119" i="3"/>
  <c r="AL198" i="3"/>
  <c r="AN77" i="3"/>
  <c r="AH161" i="3"/>
  <c r="AG239" i="3"/>
  <c r="AA230" i="3"/>
  <c r="X259" i="1"/>
  <c r="AI206" i="3"/>
  <c r="AN143" i="3"/>
  <c r="AB167" i="3"/>
  <c r="Z149" i="3"/>
  <c r="AJ149" i="3"/>
  <c r="AB169" i="3"/>
  <c r="AO52" i="3"/>
  <c r="AE224" i="3"/>
  <c r="Y224" i="3"/>
  <c r="X207" i="1"/>
  <c r="D207" i="1" s="1"/>
  <c r="AE198" i="3"/>
  <c r="AD198" i="3"/>
  <c r="AF145" i="3"/>
  <c r="AL87" i="3"/>
  <c r="AL54" i="3"/>
  <c r="AI139" i="3"/>
  <c r="AH198" i="3"/>
  <c r="AK198" i="3"/>
  <c r="AM161" i="3"/>
  <c r="Y161" i="3"/>
  <c r="AD241" i="3"/>
  <c r="AO224" i="3"/>
  <c r="AG192" i="3"/>
  <c r="Y206" i="3"/>
  <c r="AC143" i="3"/>
  <c r="AM143" i="3"/>
  <c r="AM62" i="3"/>
  <c r="AM79" i="3"/>
  <c r="AN121" i="3"/>
  <c r="AH169" i="3"/>
  <c r="AD231" i="3"/>
  <c r="AI231" i="3"/>
  <c r="AJ223" i="3"/>
  <c r="AO223" i="3"/>
  <c r="AF223" i="3"/>
  <c r="X103" i="1"/>
  <c r="D103" i="1" s="1"/>
  <c r="AJ94" i="3"/>
  <c r="AG78" i="3"/>
  <c r="Z78" i="3"/>
  <c r="AA78" i="3"/>
  <c r="AI137" i="3"/>
  <c r="AO137" i="3"/>
  <c r="AD142" i="3"/>
  <c r="AH142" i="3"/>
  <c r="AN205" i="3"/>
  <c r="AH205" i="3"/>
  <c r="AG87" i="3"/>
  <c r="AN224" i="3"/>
  <c r="AH139" i="3"/>
  <c r="AA198" i="3"/>
  <c r="AC198" i="3"/>
  <c r="AJ153" i="3"/>
  <c r="AE161" i="3"/>
  <c r="AF161" i="3"/>
  <c r="AG224" i="3"/>
  <c r="AH206" i="3"/>
  <c r="AC206" i="3"/>
  <c r="AJ143" i="3"/>
  <c r="AL143" i="3"/>
  <c r="Z62" i="3"/>
  <c r="AC184" i="3"/>
  <c r="AE214" i="3"/>
  <c r="AH79" i="3"/>
  <c r="AK121" i="3"/>
  <c r="AO169" i="3"/>
  <c r="AM102" i="3"/>
  <c r="AF102" i="3"/>
  <c r="AA85" i="3"/>
  <c r="AI85" i="3"/>
  <c r="AA77" i="3"/>
  <c r="AL77" i="3"/>
  <c r="X69" i="1"/>
  <c r="C69" i="1" s="1"/>
  <c r="AL60" i="3"/>
  <c r="AH60" i="3"/>
  <c r="AH212" i="3"/>
  <c r="AL212" i="3"/>
  <c r="AN204" i="3"/>
  <c r="Y204" i="3"/>
  <c r="AK224" i="3"/>
  <c r="AH208" i="3"/>
  <c r="AI54" i="3"/>
  <c r="AO198" i="3"/>
  <c r="AJ198" i="3"/>
  <c r="Y153" i="3"/>
  <c r="AN89" i="3"/>
  <c r="AL224" i="3"/>
  <c r="AE206" i="3"/>
  <c r="AB143" i="3"/>
  <c r="AD143" i="3"/>
  <c r="Z214" i="3"/>
  <c r="AF79" i="3"/>
  <c r="AN129" i="3"/>
  <c r="AG169" i="3"/>
  <c r="Z126" i="3"/>
  <c r="AK126" i="3"/>
  <c r="X198" i="1"/>
  <c r="AJ189" i="3"/>
  <c r="AN189" i="3"/>
  <c r="X190" i="1"/>
  <c r="C190" i="1" s="1"/>
  <c r="AB181" i="3"/>
  <c r="AF181" i="3"/>
  <c r="AF240" i="3"/>
  <c r="AN240" i="3"/>
  <c r="AK240" i="3"/>
  <c r="AK211" i="3"/>
  <c r="AO211" i="3"/>
  <c r="AI195" i="3"/>
  <c r="AN195" i="3"/>
  <c r="AC45" i="3"/>
  <c r="AD45" i="3"/>
  <c r="AN161" i="3"/>
  <c r="AK161" i="3"/>
  <c r="AG208" i="3"/>
  <c r="AN106" i="3"/>
  <c r="AM239" i="3"/>
  <c r="AB54" i="3"/>
  <c r="AG198" i="3"/>
  <c r="AB198" i="3"/>
  <c r="AA48" i="3"/>
  <c r="AJ161" i="3"/>
  <c r="AD224" i="3"/>
  <c r="AN206" i="3"/>
  <c r="AI143" i="3"/>
  <c r="AL140" i="3"/>
  <c r="AO79" i="3"/>
  <c r="Y169" i="3"/>
  <c r="AL208" i="3"/>
  <c r="Y198" i="3"/>
  <c r="AN48" i="3"/>
  <c r="AB161" i="3"/>
  <c r="AF239" i="3"/>
  <c r="AJ224" i="3"/>
  <c r="AF206" i="3"/>
  <c r="AA206" i="3"/>
  <c r="AA143" i="3"/>
  <c r="Z227" i="3"/>
  <c r="AG227" i="3"/>
  <c r="X133" i="1"/>
  <c r="D133" i="1" s="1"/>
  <c r="AF124" i="3"/>
  <c r="AB124" i="3"/>
  <c r="AB107" i="3"/>
  <c r="AD107" i="3"/>
  <c r="AI99" i="3"/>
  <c r="AO99" i="3"/>
  <c r="AG90" i="3"/>
  <c r="AA90" i="3"/>
  <c r="Z49" i="3"/>
  <c r="AM49" i="3"/>
  <c r="Y154" i="3"/>
  <c r="AD154" i="3"/>
  <c r="AK201" i="3"/>
  <c r="AA201" i="3"/>
  <c r="AC201" i="3"/>
  <c r="X83" i="1"/>
  <c r="AL74" i="3"/>
  <c r="Z74" i="3"/>
  <c r="AI235" i="3"/>
  <c r="AJ235" i="3"/>
  <c r="X65" i="1"/>
  <c r="C65" i="1" s="1"/>
  <c r="AC56" i="3"/>
  <c r="AL234" i="3"/>
  <c r="AM234" i="3"/>
  <c r="AG170" i="3"/>
  <c r="AE170" i="3"/>
  <c r="AJ162" i="3"/>
  <c r="AI162" i="3"/>
  <c r="AH162" i="3"/>
  <c r="AL122" i="3"/>
  <c r="AF122" i="3"/>
  <c r="AD114" i="3"/>
  <c r="AH114" i="3"/>
  <c r="AB105" i="3"/>
  <c r="AE105" i="3"/>
  <c r="AI97" i="3"/>
  <c r="AA97" i="3"/>
  <c r="AM169" i="3"/>
  <c r="AK169" i="3"/>
  <c r="AG161" i="3"/>
  <c r="AD161" i="3"/>
  <c r="AO143" i="3"/>
  <c r="AG143" i="3"/>
  <c r="AK206" i="3"/>
  <c r="AD206" i="3"/>
  <c r="Y223" i="3"/>
  <c r="X232" i="1"/>
  <c r="D232" i="1" s="1"/>
  <c r="X129" i="1"/>
  <c r="D129" i="1" s="1"/>
  <c r="Z120" i="3"/>
  <c r="AM103" i="3"/>
  <c r="AB103" i="3"/>
  <c r="Y61" i="3"/>
  <c r="AI61" i="3"/>
  <c r="AN150" i="3"/>
  <c r="AM150" i="3"/>
  <c r="AE142" i="3"/>
  <c r="AA142" i="3"/>
  <c r="AK183" i="3"/>
  <c r="AG183" i="3"/>
  <c r="AN238" i="3"/>
  <c r="AK238" i="3"/>
  <c r="AI238" i="3"/>
  <c r="AG213" i="3"/>
  <c r="AL213" i="3"/>
  <c r="AB205" i="3"/>
  <c r="AC205" i="3"/>
  <c r="X176" i="1"/>
  <c r="D176" i="1" s="1"/>
  <c r="AN167" i="3"/>
  <c r="AE102" i="3"/>
  <c r="Z102" i="3"/>
  <c r="X86" i="1"/>
  <c r="AM77" i="3"/>
  <c r="AD52" i="3"/>
  <c r="AA52" i="3"/>
  <c r="AC149" i="3"/>
  <c r="AG149" i="3"/>
  <c r="AA111" i="3"/>
  <c r="AK111" i="3"/>
  <c r="AM221" i="3"/>
  <c r="AD221" i="3"/>
  <c r="X183" i="1"/>
  <c r="AC174" i="3"/>
  <c r="Y174" i="3"/>
  <c r="X167" i="1"/>
  <c r="D167" i="1" s="1"/>
  <c r="AD158" i="3"/>
  <c r="AI109" i="3"/>
  <c r="Z109" i="3"/>
  <c r="AK101" i="3"/>
  <c r="AD101" i="3"/>
  <c r="AA92" i="3"/>
  <c r="AO92" i="3"/>
  <c r="X93" i="1"/>
  <c r="AH84" i="3"/>
  <c r="AC84" i="3"/>
  <c r="X220" i="1"/>
  <c r="C220" i="1" s="1"/>
  <c r="AC211" i="3"/>
  <c r="Y211" i="3"/>
  <c r="AI211" i="3"/>
  <c r="X204" i="1"/>
  <c r="AH195" i="3"/>
  <c r="AL195" i="3"/>
  <c r="AI45" i="3"/>
  <c r="AF45" i="3"/>
  <c r="AE45" i="3"/>
  <c r="AG225" i="3"/>
  <c r="AM174" i="3"/>
  <c r="AA174" i="3"/>
  <c r="AI224" i="3"/>
  <c r="AN97" i="3"/>
  <c r="AC162" i="3"/>
  <c r="AJ169" i="3"/>
  <c r="AD169" i="3"/>
  <c r="AL105" i="3"/>
  <c r="AF105" i="3"/>
  <c r="AE122" i="3"/>
  <c r="AJ170" i="3"/>
  <c r="AJ178" i="3"/>
  <c r="AG231" i="3"/>
  <c r="Y45" i="3"/>
  <c r="AF132" i="3"/>
  <c r="AC132" i="3"/>
  <c r="AC116" i="3"/>
  <c r="Z116" i="3"/>
  <c r="X116" i="1"/>
  <c r="D116" i="1" s="1"/>
  <c r="AI107" i="3"/>
  <c r="AC107" i="3"/>
  <c r="AA99" i="3"/>
  <c r="AM99" i="3"/>
  <c r="AA49" i="3"/>
  <c r="AN49" i="3"/>
  <c r="AA154" i="3"/>
  <c r="AM154" i="3"/>
  <c r="X164" i="1"/>
  <c r="D164" i="1" s="1"/>
  <c r="AB155" i="3"/>
  <c r="AK171" i="3"/>
  <c r="AF153" i="3"/>
  <c r="AE223" i="3"/>
  <c r="AI176" i="3"/>
  <c r="AN163" i="3"/>
  <c r="X240" i="1"/>
  <c r="AL231" i="3"/>
  <c r="D121" i="1"/>
  <c r="X123" i="1"/>
  <c r="C123" i="1" s="1"/>
  <c r="AI114" i="3"/>
  <c r="AM114" i="3"/>
  <c r="X89" i="1"/>
  <c r="C89" i="1" s="1"/>
  <c r="AJ80" i="3"/>
  <c r="X153" i="1"/>
  <c r="C153" i="1" s="1"/>
  <c r="Y144" i="3"/>
  <c r="AJ171" i="3"/>
  <c r="AO218" i="3"/>
  <c r="AB48" i="3"/>
  <c r="AE163" i="3"/>
  <c r="AF224" i="3"/>
  <c r="AH224" i="3"/>
  <c r="AM224" i="3"/>
  <c r="AN169" i="3"/>
  <c r="AC169" i="3"/>
  <c r="X170" i="1"/>
  <c r="C170" i="1" s="1"/>
  <c r="AA161" i="3"/>
  <c r="AL161" i="3"/>
  <c r="X138" i="1"/>
  <c r="C138" i="1" s="1"/>
  <c r="Z129" i="3"/>
  <c r="X122" i="1"/>
  <c r="D122" i="1" s="1"/>
  <c r="AG113" i="3"/>
  <c r="X193" i="1"/>
  <c r="D193" i="1" s="1"/>
  <c r="AJ184" i="3"/>
  <c r="AJ206" i="3"/>
  <c r="AM206" i="3"/>
  <c r="AO171" i="3"/>
  <c r="Y218" i="3"/>
  <c r="AM131" i="3"/>
  <c r="AA115" i="3"/>
  <c r="AB163" i="3"/>
  <c r="X177" i="1"/>
  <c r="C177" i="1" s="1"/>
  <c r="AA168" i="3"/>
  <c r="X137" i="1"/>
  <c r="C137" i="1" s="1"/>
  <c r="AH128" i="3"/>
  <c r="X112" i="1"/>
  <c r="AD103" i="3"/>
  <c r="AJ103" i="3"/>
  <c r="AI103" i="3"/>
  <c r="AJ86" i="3"/>
  <c r="AO86" i="3"/>
  <c r="AJ78" i="3"/>
  <c r="AO78" i="3"/>
  <c r="X70" i="1"/>
  <c r="C70" i="1" s="1"/>
  <c r="AM61" i="3"/>
  <c r="AF61" i="3"/>
  <c r="AG137" i="3"/>
  <c r="AL137" i="3"/>
  <c r="X151" i="1"/>
  <c r="AN142" i="3"/>
  <c r="AB142" i="3"/>
  <c r="AL238" i="3"/>
  <c r="AG238" i="3"/>
  <c r="AE238" i="3"/>
  <c r="X222" i="1"/>
  <c r="Z213" i="3"/>
  <c r="AG205" i="3"/>
  <c r="AI205" i="3"/>
  <c r="Z205" i="3"/>
  <c r="AF197" i="3"/>
  <c r="X206" i="1"/>
  <c r="C206" i="1" s="1"/>
  <c r="AC73" i="3"/>
  <c r="AK73" i="3"/>
  <c r="Y171" i="3"/>
  <c r="AC218" i="3"/>
  <c r="AL131" i="3"/>
  <c r="AH218" i="3"/>
  <c r="AJ56" i="3"/>
  <c r="AO115" i="3"/>
  <c r="X184" i="1"/>
  <c r="C184" i="1" s="1"/>
  <c r="AN175" i="3"/>
  <c r="X136" i="1"/>
  <c r="C136" i="1" s="1"/>
  <c r="AH127" i="3"/>
  <c r="X111" i="1"/>
  <c r="C111" i="1" s="1"/>
  <c r="Y102" i="3"/>
  <c r="AA102" i="3"/>
  <c r="AG85" i="3"/>
  <c r="AD85" i="3"/>
  <c r="AK52" i="3"/>
  <c r="Y52" i="3"/>
  <c r="X158" i="1"/>
  <c r="D158" i="1" s="1"/>
  <c r="AE149" i="3"/>
  <c r="AH149" i="3"/>
  <c r="AH216" i="3"/>
  <c r="AM145" i="3"/>
  <c r="Y81" i="3"/>
  <c r="AL106" i="3"/>
  <c r="AJ123" i="3"/>
  <c r="AL139" i="3"/>
  <c r="AB218" i="3"/>
  <c r="AK223" i="3"/>
  <c r="AE153" i="3"/>
  <c r="AM48" i="3"/>
  <c r="AG131" i="3"/>
  <c r="AD239" i="3"/>
  <c r="AO120" i="3"/>
  <c r="Y78" i="3"/>
  <c r="AF78" i="3"/>
  <c r="Y175" i="3"/>
  <c r="AO56" i="3"/>
  <c r="AG103" i="3"/>
  <c r="Z103" i="3"/>
  <c r="AD115" i="3"/>
  <c r="AB231" i="3"/>
  <c r="AD186" i="3"/>
  <c r="AA150" i="3"/>
  <c r="AC150" i="3"/>
  <c r="AH137" i="3"/>
  <c r="AD170" i="3"/>
  <c r="AM170" i="3"/>
  <c r="AF178" i="3"/>
  <c r="Y231" i="3"/>
  <c r="AB81" i="3"/>
  <c r="AA106" i="3"/>
  <c r="AC131" i="3"/>
  <c r="AF155" i="3"/>
  <c r="Y56" i="3"/>
  <c r="AJ115" i="3"/>
  <c r="AC186" i="3"/>
  <c r="D115" i="1"/>
  <c r="X156" i="1"/>
  <c r="C156" i="1" s="1"/>
  <c r="Y147" i="3"/>
  <c r="Z106" i="3"/>
  <c r="AE155" i="3"/>
  <c r="Z186" i="3"/>
  <c r="AI219" i="3"/>
  <c r="AO219" i="3"/>
  <c r="AH164" i="3"/>
  <c r="AD164" i="3"/>
  <c r="X125" i="1"/>
  <c r="D125" i="1" s="1"/>
  <c r="AL116" i="3"/>
  <c r="AJ116" i="3"/>
  <c r="X108" i="1"/>
  <c r="Y99" i="3"/>
  <c r="AK99" i="3"/>
  <c r="X99" i="1"/>
  <c r="C99" i="1" s="1"/>
  <c r="AB90" i="3"/>
  <c r="AH90" i="3"/>
  <c r="X58" i="1"/>
  <c r="C58" i="1" s="1"/>
  <c r="Y49" i="3"/>
  <c r="AJ49" i="3"/>
  <c r="AF49" i="3"/>
  <c r="X163" i="1"/>
  <c r="C163" i="1" s="1"/>
  <c r="AO154" i="3"/>
  <c r="AK154" i="3"/>
  <c r="X252" i="1"/>
  <c r="AE242" i="3"/>
  <c r="AD209" i="3"/>
  <c r="AM209" i="3"/>
  <c r="X210" i="1"/>
  <c r="AE201" i="3"/>
  <c r="AH201" i="3"/>
  <c r="AC235" i="3"/>
  <c r="AF235" i="3"/>
  <c r="AH202" i="3"/>
  <c r="AO58" i="3"/>
  <c r="AI58" i="3"/>
  <c r="AJ237" i="3"/>
  <c r="AF237" i="3"/>
  <c r="AC180" i="3"/>
  <c r="AG180" i="3"/>
  <c r="AK188" i="3"/>
  <c r="AO188" i="3"/>
  <c r="AI228" i="3"/>
  <c r="AL228" i="3"/>
  <c r="AN210" i="3"/>
  <c r="AI210" i="3"/>
  <c r="AO228" i="3"/>
  <c r="AN147" i="3"/>
  <c r="AJ147" i="3"/>
  <c r="AE194" i="3"/>
  <c r="AB91" i="3"/>
  <c r="AK237" i="3"/>
  <c r="AO50" i="3"/>
  <c r="AC133" i="3"/>
  <c r="AK194" i="3"/>
  <c r="AO194" i="3"/>
  <c r="AA202" i="3"/>
  <c r="AO202" i="3"/>
  <c r="X237" i="1"/>
  <c r="C237" i="1" s="1"/>
  <c r="AO208" i="3"/>
  <c r="AO216" i="3"/>
  <c r="AC216" i="3"/>
  <c r="AE145" i="3"/>
  <c r="AN58" i="3"/>
  <c r="AA58" i="3"/>
  <c r="AH81" i="3"/>
  <c r="AM81" i="3"/>
  <c r="AJ106" i="3"/>
  <c r="AO106" i="3"/>
  <c r="AO123" i="3"/>
  <c r="AB171" i="3"/>
  <c r="AN171" i="3"/>
  <c r="Z218" i="3"/>
  <c r="AB237" i="3"/>
  <c r="AM237" i="3"/>
  <c r="AN180" i="3"/>
  <c r="AJ180" i="3"/>
  <c r="Y180" i="3"/>
  <c r="AC188" i="3"/>
  <c r="AG188" i="3"/>
  <c r="AO139" i="3"/>
  <c r="AD139" i="3"/>
  <c r="Z139" i="3"/>
  <c r="AN218" i="3"/>
  <c r="AD234" i="3"/>
  <c r="AA228" i="3"/>
  <c r="AD228" i="3"/>
  <c r="AE210" i="3"/>
  <c r="Z210" i="3"/>
  <c r="AM153" i="3"/>
  <c r="AA153" i="3"/>
  <c r="AL48" i="3"/>
  <c r="AH48" i="3"/>
  <c r="AE48" i="3"/>
  <c r="AH131" i="3"/>
  <c r="AJ131" i="3"/>
  <c r="AH234" i="3"/>
  <c r="AK239" i="3"/>
  <c r="Y239" i="3"/>
  <c r="AF147" i="3"/>
  <c r="AB147" i="3"/>
  <c r="AL155" i="3"/>
  <c r="AH155" i="3"/>
  <c r="AE192" i="3"/>
  <c r="AD50" i="3"/>
  <c r="AB56" i="3"/>
  <c r="AN56" i="3"/>
  <c r="AG115" i="3"/>
  <c r="AB115" i="3"/>
  <c r="AB133" i="3"/>
  <c r="AC220" i="3"/>
  <c r="AC194" i="3"/>
  <c r="AG194" i="3"/>
  <c r="Z202" i="3"/>
  <c r="AG202" i="3"/>
  <c r="AA163" i="3"/>
  <c r="AH163" i="3"/>
  <c r="AJ186" i="3"/>
  <c r="Y186" i="3"/>
  <c r="X219" i="1"/>
  <c r="D57" i="1"/>
  <c r="AN208" i="3"/>
  <c r="AG216" i="3"/>
  <c r="AJ216" i="3"/>
  <c r="AL145" i="3"/>
  <c r="AL58" i="3"/>
  <c r="AH58" i="3"/>
  <c r="AG81" i="3"/>
  <c r="AE81" i="3"/>
  <c r="AF100" i="3"/>
  <c r="AF106" i="3"/>
  <c r="AG106" i="3"/>
  <c r="Y123" i="3"/>
  <c r="AM171" i="3"/>
  <c r="AI171" i="3"/>
  <c r="AF171" i="3"/>
  <c r="AO220" i="3"/>
  <c r="AI237" i="3"/>
  <c r="AE237" i="3"/>
  <c r="AF180" i="3"/>
  <c r="AB180" i="3"/>
  <c r="AN188" i="3"/>
  <c r="AJ188" i="3"/>
  <c r="Y188" i="3"/>
  <c r="AG139" i="3"/>
  <c r="AK139" i="3"/>
  <c r="AF218" i="3"/>
  <c r="AC234" i="3"/>
  <c r="AH228" i="3"/>
  <c r="X264" i="1"/>
  <c r="AM210" i="3"/>
  <c r="AK210" i="3"/>
  <c r="AL153" i="3"/>
  <c r="AH153" i="3"/>
  <c r="AD48" i="3"/>
  <c r="Z48" i="3"/>
  <c r="AF131" i="3"/>
  <c r="AB131" i="3"/>
  <c r="AC237" i="3"/>
  <c r="AC239" i="3"/>
  <c r="AM147" i="3"/>
  <c r="AI147" i="3"/>
  <c r="Y155" i="3"/>
  <c r="AD155" i="3"/>
  <c r="Z155" i="3"/>
  <c r="AL192" i="3"/>
  <c r="AL56" i="3"/>
  <c r="AI56" i="3"/>
  <c r="AF56" i="3"/>
  <c r="AN115" i="3"/>
  <c r="AH133" i="3"/>
  <c r="AI220" i="3"/>
  <c r="AB239" i="3"/>
  <c r="AJ194" i="3"/>
  <c r="Y194" i="3"/>
  <c r="AM202" i="3"/>
  <c r="Y202" i="3"/>
  <c r="AI163" i="3"/>
  <c r="AL163" i="3"/>
  <c r="Z163" i="3"/>
  <c r="AB186" i="3"/>
  <c r="AN186" i="3"/>
  <c r="AB99" i="3"/>
  <c r="AB228" i="3"/>
  <c r="AE208" i="3"/>
  <c r="Y216" i="3"/>
  <c r="AB216" i="3"/>
  <c r="AD145" i="3"/>
  <c r="AM58" i="3"/>
  <c r="AD58" i="3"/>
  <c r="Z58" i="3"/>
  <c r="AF81" i="3"/>
  <c r="AK81" i="3"/>
  <c r="AE106" i="3"/>
  <c r="AK106" i="3"/>
  <c r="Y106" i="3"/>
  <c r="AN123" i="3"/>
  <c r="AE171" i="3"/>
  <c r="AA171" i="3"/>
  <c r="AA237" i="3"/>
  <c r="AM180" i="3"/>
  <c r="AI180" i="3"/>
  <c r="AF188" i="3"/>
  <c r="AB188" i="3"/>
  <c r="Y139" i="3"/>
  <c r="AC139" i="3"/>
  <c r="AL218" i="3"/>
  <c r="AB234" i="3"/>
  <c r="Z228" i="3"/>
  <c r="AD210" i="3"/>
  <c r="AC210" i="3"/>
  <c r="AD153" i="3"/>
  <c r="Z153" i="3"/>
  <c r="AK48" i="3"/>
  <c r="AO48" i="3"/>
  <c r="Z125" i="3"/>
  <c r="AE131" i="3"/>
  <c r="AI239" i="3"/>
  <c r="AE147" i="3"/>
  <c r="AA147" i="3"/>
  <c r="AO155" i="3"/>
  <c r="AK155" i="3"/>
  <c r="AM218" i="3"/>
  <c r="AI200" i="3"/>
  <c r="AK56" i="3"/>
  <c r="AA56" i="3"/>
  <c r="AF115" i="3"/>
  <c r="AA133" i="3"/>
  <c r="AE220" i="3"/>
  <c r="AB194" i="3"/>
  <c r="AN194" i="3"/>
  <c r="AL202" i="3"/>
  <c r="AN202" i="3"/>
  <c r="AG163" i="3"/>
  <c r="Y163" i="3"/>
  <c r="AI186" i="3"/>
  <c r="AF186" i="3"/>
  <c r="X227" i="1"/>
  <c r="C227" i="1" s="1"/>
  <c r="AK208" i="3"/>
  <c r="AM208" i="3"/>
  <c r="AM216" i="3"/>
  <c r="AI216" i="3"/>
  <c r="AI145" i="3"/>
  <c r="AG58" i="3"/>
  <c r="AK58" i="3"/>
  <c r="AL75" i="3"/>
  <c r="AD81" i="3"/>
  <c r="AC81" i="3"/>
  <c r="AD106" i="3"/>
  <c r="AC106" i="3"/>
  <c r="AD123" i="3"/>
  <c r="AL171" i="3"/>
  <c r="AH171" i="3"/>
  <c r="AG228" i="3"/>
  <c r="AO237" i="3"/>
  <c r="AE180" i="3"/>
  <c r="AA180" i="3"/>
  <c r="AM188" i="3"/>
  <c r="AI188" i="3"/>
  <c r="AN139" i="3"/>
  <c r="AJ139" i="3"/>
  <c r="AI218" i="3"/>
  <c r="AD218" i="3"/>
  <c r="AN228" i="3"/>
  <c r="AH210" i="3"/>
  <c r="AL210" i="3"/>
  <c r="X247" i="1"/>
  <c r="D247" i="1" s="1"/>
  <c r="AK153" i="3"/>
  <c r="AO153" i="3"/>
  <c r="AC48" i="3"/>
  <c r="AG48" i="3"/>
  <c r="AB83" i="3"/>
  <c r="AA131" i="3"/>
  <c r="AD131" i="3"/>
  <c r="AL165" i="3"/>
  <c r="AA239" i="3"/>
  <c r="AL147" i="3"/>
  <c r="AH147" i="3"/>
  <c r="AG155" i="3"/>
  <c r="AC155" i="3"/>
  <c r="AE56" i="3"/>
  <c r="AH56" i="3"/>
  <c r="AE115" i="3"/>
  <c r="AG157" i="3"/>
  <c r="AL220" i="3"/>
  <c r="AI194" i="3"/>
  <c r="AF194" i="3"/>
  <c r="AK202" i="3"/>
  <c r="AF202" i="3"/>
  <c r="AL98" i="3"/>
  <c r="AF163" i="3"/>
  <c r="AK163" i="3"/>
  <c r="AA186" i="3"/>
  <c r="AM186" i="3"/>
  <c r="AB208" i="3"/>
  <c r="AD208" i="3"/>
  <c r="AE216" i="3"/>
  <c r="AA216" i="3"/>
  <c r="X257" i="1"/>
  <c r="C257" i="1" s="1"/>
  <c r="AA145" i="3"/>
  <c r="AF58" i="3"/>
  <c r="AC58" i="3"/>
  <c r="Y75" i="3"/>
  <c r="AO81" i="3"/>
  <c r="AI81" i="3"/>
  <c r="AB106" i="3"/>
  <c r="AI106" i="3"/>
  <c r="AD171" i="3"/>
  <c r="Z171" i="3"/>
  <c r="AN226" i="3"/>
  <c r="AG237" i="3"/>
  <c r="AL180" i="3"/>
  <c r="AH180" i="3"/>
  <c r="AE188" i="3"/>
  <c r="AA188" i="3"/>
  <c r="AF139" i="3"/>
  <c r="AB139" i="3"/>
  <c r="AA218" i="3"/>
  <c r="AK218" i="3"/>
  <c r="X140" i="1"/>
  <c r="D140" i="1" s="1"/>
  <c r="AF228" i="3"/>
  <c r="Y210" i="3"/>
  <c r="AB210" i="3"/>
  <c r="AC153" i="3"/>
  <c r="AG153" i="3"/>
  <c r="AJ48" i="3"/>
  <c r="Y48" i="3"/>
  <c r="AK83" i="3"/>
  <c r="AN131" i="3"/>
  <c r="AO131" i="3"/>
  <c r="Y165" i="3"/>
  <c r="AN216" i="3"/>
  <c r="AN239" i="3"/>
  <c r="AH239" i="3"/>
  <c r="AG147" i="3"/>
  <c r="AD147" i="3"/>
  <c r="Z147" i="3"/>
  <c r="AN155" i="3"/>
  <c r="AJ155" i="3"/>
  <c r="AD56" i="3"/>
  <c r="Z56" i="3"/>
  <c r="AI115" i="3"/>
  <c r="AL115" i="3"/>
  <c r="AN157" i="3"/>
  <c r="AL194" i="3"/>
  <c r="AA194" i="3"/>
  <c r="AI202" i="3"/>
  <c r="AC202" i="3"/>
  <c r="AK108" i="3"/>
  <c r="AD163" i="3"/>
  <c r="AM163" i="3"/>
  <c r="AL186" i="3"/>
  <c r="AH186" i="3"/>
  <c r="AE186" i="3"/>
  <c r="D249" i="1"/>
  <c r="X225" i="1"/>
  <c r="Y208" i="3"/>
  <c r="AD216" i="3"/>
  <c r="Z216" i="3"/>
  <c r="Y58" i="3"/>
  <c r="AB58" i="3"/>
  <c r="AJ81" i="3"/>
  <c r="AN81" i="3"/>
  <c r="AM106" i="3"/>
  <c r="AH106" i="3"/>
  <c r="AC171" i="3"/>
  <c r="AG171" i="3"/>
  <c r="AD237" i="3"/>
  <c r="AN237" i="3"/>
  <c r="AK180" i="3"/>
  <c r="AO180" i="3"/>
  <c r="AD188" i="3"/>
  <c r="Z188" i="3"/>
  <c r="AE139" i="3"/>
  <c r="AA139" i="3"/>
  <c r="AG218" i="3"/>
  <c r="AJ218" i="3"/>
  <c r="AO234" i="3"/>
  <c r="AC228" i="3"/>
  <c r="AE228" i="3"/>
  <c r="AF210" i="3"/>
  <c r="AA210" i="3"/>
  <c r="AB153" i="3"/>
  <c r="AN153" i="3"/>
  <c r="AI48" i="3"/>
  <c r="AF48" i="3"/>
  <c r="AM89" i="3"/>
  <c r="Z131" i="3"/>
  <c r="Y131" i="3"/>
  <c r="AL239" i="3"/>
  <c r="AO239" i="3"/>
  <c r="AO147" i="3"/>
  <c r="AC147" i="3"/>
  <c r="AM155" i="3"/>
  <c r="AI155" i="3"/>
  <c r="AH237" i="3"/>
  <c r="AO192" i="3"/>
  <c r="AM56" i="3"/>
  <c r="AG56" i="3"/>
  <c r="Z115" i="3"/>
  <c r="AO133" i="3"/>
  <c r="AD157" i="3"/>
  <c r="AM194" i="3"/>
  <c r="Z194" i="3"/>
  <c r="AD202" i="3"/>
  <c r="AB202" i="3"/>
  <c r="AC163" i="3"/>
  <c r="AJ163" i="3"/>
  <c r="AE239" i="3"/>
  <c r="AK186" i="3"/>
  <c r="AO186" i="3"/>
  <c r="Y87" i="3"/>
  <c r="AB136" i="3"/>
  <c r="AH152" i="3"/>
  <c r="AL47" i="3"/>
  <c r="AI113" i="3"/>
  <c r="AH43" i="3"/>
  <c r="AD43" i="3"/>
  <c r="Y43" i="3"/>
  <c r="AJ87" i="3"/>
  <c r="AB222" i="3"/>
  <c r="AG199" i="3"/>
  <c r="Z221" i="3"/>
  <c r="AE87" i="3"/>
  <c r="AH87" i="3"/>
  <c r="AI136" i="3"/>
  <c r="AD159" i="3"/>
  <c r="AH222" i="3"/>
  <c r="AL152" i="3"/>
  <c r="Z152" i="3"/>
  <c r="AK47" i="3"/>
  <c r="AO47" i="3"/>
  <c r="AD47" i="3"/>
  <c r="AB160" i="3"/>
  <c r="AN160" i="3"/>
  <c r="AH221" i="3"/>
  <c r="AE113" i="3"/>
  <c r="AA113" i="3"/>
  <c r="AD222" i="3"/>
  <c r="AC120" i="3"/>
  <c r="AG120" i="3"/>
  <c r="AD55" i="3"/>
  <c r="Y55" i="3"/>
  <c r="AA167" i="3"/>
  <c r="AM167" i="3"/>
  <c r="AI175" i="3"/>
  <c r="AF175" i="3"/>
  <c r="AB175" i="3"/>
  <c r="AD128" i="3"/>
  <c r="Z128" i="3"/>
  <c r="Z168" i="3"/>
  <c r="AL168" i="3"/>
  <c r="AH176" i="3"/>
  <c r="AE176" i="3"/>
  <c r="AD185" i="3"/>
  <c r="AF121" i="3"/>
  <c r="AJ121" i="3"/>
  <c r="AG129" i="3"/>
  <c r="AC129" i="3"/>
  <c r="AI144" i="3"/>
  <c r="AF144" i="3"/>
  <c r="AF80" i="3"/>
  <c r="AH80" i="3"/>
  <c r="AJ135" i="3"/>
  <c r="AO221" i="3"/>
  <c r="D56" i="1"/>
  <c r="AF43" i="3"/>
  <c r="AL43" i="3"/>
  <c r="AO43" i="3"/>
  <c r="Z43" i="3"/>
  <c r="AF87" i="3"/>
  <c r="AD152" i="3"/>
  <c r="Z47" i="3"/>
  <c r="Y160" i="3"/>
  <c r="AM113" i="3"/>
  <c r="AA176" i="3"/>
  <c r="D96" i="1"/>
  <c r="AN199" i="3"/>
  <c r="AD87" i="3"/>
  <c r="AK87" i="3"/>
  <c r="AG136" i="3"/>
  <c r="Z222" i="3"/>
  <c r="AK152" i="3"/>
  <c r="AO152" i="3"/>
  <c r="AC47" i="3"/>
  <c r="AG47" i="3"/>
  <c r="AI160" i="3"/>
  <c r="AF160" i="3"/>
  <c r="AL113" i="3"/>
  <c r="AH113" i="3"/>
  <c r="AF120" i="3"/>
  <c r="AJ120" i="3"/>
  <c r="Y120" i="3"/>
  <c r="AC55" i="3"/>
  <c r="AN55" i="3"/>
  <c r="AI96" i="3"/>
  <c r="AH167" i="3"/>
  <c r="AE167" i="3"/>
  <c r="AA175" i="3"/>
  <c r="AM175" i="3"/>
  <c r="AK128" i="3"/>
  <c r="AO128" i="3"/>
  <c r="AO168" i="3"/>
  <c r="AD168" i="3"/>
  <c r="Z176" i="3"/>
  <c r="AL176" i="3"/>
  <c r="Y121" i="3"/>
  <c r="AB121" i="3"/>
  <c r="AF129" i="3"/>
  <c r="AJ129" i="3"/>
  <c r="AM230" i="3"/>
  <c r="AA144" i="3"/>
  <c r="AM144" i="3"/>
  <c r="AN80" i="3"/>
  <c r="AE80" i="3"/>
  <c r="Z80" i="3"/>
  <c r="AH135" i="3"/>
  <c r="AN221" i="3"/>
  <c r="AN43" i="3"/>
  <c r="AB43" i="3"/>
  <c r="AI43" i="3"/>
  <c r="Z199" i="3"/>
  <c r="AE152" i="3"/>
  <c r="AJ160" i="3"/>
  <c r="AJ55" i="3"/>
  <c r="AG55" i="3"/>
  <c r="AH168" i="3"/>
  <c r="AE168" i="3"/>
  <c r="AM176" i="3"/>
  <c r="AE185" i="3"/>
  <c r="AG121" i="3"/>
  <c r="AC121" i="3"/>
  <c r="AL129" i="3"/>
  <c r="AK129" i="3"/>
  <c r="AB144" i="3"/>
  <c r="AN144" i="3"/>
  <c r="AG80" i="3"/>
  <c r="AB80" i="3"/>
  <c r="AH191" i="3"/>
  <c r="AN87" i="3"/>
  <c r="AC87" i="3"/>
  <c r="AN136" i="3"/>
  <c r="AM222" i="3"/>
  <c r="AO222" i="3"/>
  <c r="AC152" i="3"/>
  <c r="AG152" i="3"/>
  <c r="AJ47" i="3"/>
  <c r="Y47" i="3"/>
  <c r="AA160" i="3"/>
  <c r="AM160" i="3"/>
  <c r="AF113" i="3"/>
  <c r="AD113" i="3"/>
  <c r="Z113" i="3"/>
  <c r="AE120" i="3"/>
  <c r="AB120" i="3"/>
  <c r="AI55" i="3"/>
  <c r="AF55" i="3"/>
  <c r="AF96" i="3"/>
  <c r="Z167" i="3"/>
  <c r="AL167" i="3"/>
  <c r="AH175" i="3"/>
  <c r="AE175" i="3"/>
  <c r="AL222" i="3"/>
  <c r="AN63" i="3"/>
  <c r="AC128" i="3"/>
  <c r="AG128" i="3"/>
  <c r="AG168" i="3"/>
  <c r="AK168" i="3"/>
  <c r="AO176" i="3"/>
  <c r="AD176" i="3"/>
  <c r="AM121" i="3"/>
  <c r="AI121" i="3"/>
  <c r="AD129" i="3"/>
  <c r="AB129" i="3"/>
  <c r="AB230" i="3"/>
  <c r="AL144" i="3"/>
  <c r="AH144" i="3"/>
  <c r="AE144" i="3"/>
  <c r="AM80" i="3"/>
  <c r="AO80" i="3"/>
  <c r="Z135" i="3"/>
  <c r="AF221" i="3"/>
  <c r="AG43" i="3"/>
  <c r="AA43" i="3"/>
  <c r="AJ43" i="3"/>
  <c r="AF191" i="3"/>
  <c r="AB87" i="3"/>
  <c r="AI87" i="3"/>
  <c r="AE222" i="3"/>
  <c r="AG222" i="3"/>
  <c r="AJ152" i="3"/>
  <c r="Y152" i="3"/>
  <c r="AB47" i="3"/>
  <c r="AN47" i="3"/>
  <c r="AL160" i="3"/>
  <c r="AH160" i="3"/>
  <c r="AE160" i="3"/>
  <c r="Y113" i="3"/>
  <c r="AK113" i="3"/>
  <c r="AN120" i="3"/>
  <c r="AI120" i="3"/>
  <c r="AA55" i="3"/>
  <c r="AM55" i="3"/>
  <c r="AO167" i="3"/>
  <c r="AD167" i="3"/>
  <c r="Z175" i="3"/>
  <c r="AL175" i="3"/>
  <c r="AN128" i="3"/>
  <c r="AJ128" i="3"/>
  <c r="Y128" i="3"/>
  <c r="AJ168" i="3"/>
  <c r="Y168" i="3"/>
  <c r="AC168" i="3"/>
  <c r="AG176" i="3"/>
  <c r="AK176" i="3"/>
  <c r="AK185" i="3"/>
  <c r="AE121" i="3"/>
  <c r="AA121" i="3"/>
  <c r="Y129" i="3"/>
  <c r="AI129" i="3"/>
  <c r="AH230" i="3"/>
  <c r="AL215" i="3"/>
  <c r="AD144" i="3"/>
  <c r="Z144" i="3"/>
  <c r="AA80" i="3"/>
  <c r="AC80" i="3"/>
  <c r="Y135" i="3"/>
  <c r="C144" i="1"/>
  <c r="AK43" i="3"/>
  <c r="AC43" i="3"/>
  <c r="AM43" i="3"/>
  <c r="AM191" i="3"/>
  <c r="AM87" i="3"/>
  <c r="AA87" i="3"/>
  <c r="AJ159" i="3"/>
  <c r="AK222" i="3"/>
  <c r="Y222" i="3"/>
  <c r="AB152" i="3"/>
  <c r="AN152" i="3"/>
  <c r="AI47" i="3"/>
  <c r="AF47" i="3"/>
  <c r="AD160" i="3"/>
  <c r="Z160" i="3"/>
  <c r="AO113" i="3"/>
  <c r="AC113" i="3"/>
  <c r="AM120" i="3"/>
  <c r="AA120" i="3"/>
  <c r="AB55" i="3"/>
  <c r="AH55" i="3"/>
  <c r="AE55" i="3"/>
  <c r="AG167" i="3"/>
  <c r="AK167" i="3"/>
  <c r="AO175" i="3"/>
  <c r="AD175" i="3"/>
  <c r="AM128" i="3"/>
  <c r="AB128" i="3"/>
  <c r="AB168" i="3"/>
  <c r="AN168" i="3"/>
  <c r="AJ176" i="3"/>
  <c r="Y176" i="3"/>
  <c r="AC176" i="3"/>
  <c r="AI230" i="3"/>
  <c r="AC185" i="3"/>
  <c r="AL121" i="3"/>
  <c r="AH121" i="3"/>
  <c r="AO129" i="3"/>
  <c r="AA129" i="3"/>
  <c r="AH215" i="3"/>
  <c r="AK144" i="3"/>
  <c r="AO144" i="3"/>
  <c r="Y80" i="3"/>
  <c r="AL80" i="3"/>
  <c r="AE135" i="3"/>
  <c r="Z87" i="3"/>
  <c r="AO87" i="3"/>
  <c r="AC222" i="3"/>
  <c r="AN222" i="3"/>
  <c r="AC221" i="3"/>
  <c r="AI152" i="3"/>
  <c r="AF152" i="3"/>
  <c r="AA47" i="3"/>
  <c r="AM47" i="3"/>
  <c r="AK160" i="3"/>
  <c r="AO160" i="3"/>
  <c r="AN113" i="3"/>
  <c r="AJ113" i="3"/>
  <c r="AL120" i="3"/>
  <c r="AH120" i="3"/>
  <c r="AI222" i="3"/>
  <c r="AL55" i="3"/>
  <c r="Z55" i="3"/>
  <c r="Y167" i="3"/>
  <c r="AC167" i="3"/>
  <c r="AG175" i="3"/>
  <c r="AK175" i="3"/>
  <c r="AF128" i="3"/>
  <c r="AI128" i="3"/>
  <c r="AI168" i="3"/>
  <c r="AF168" i="3"/>
  <c r="AB176" i="3"/>
  <c r="AN176" i="3"/>
  <c r="AO121" i="3"/>
  <c r="AD121" i="3"/>
  <c r="Z121" i="3"/>
  <c r="AM129" i="3"/>
  <c r="AH129" i="3"/>
  <c r="AC144" i="3"/>
  <c r="AG144" i="3"/>
  <c r="AK80" i="3"/>
  <c r="AD80" i="3"/>
  <c r="AL135" i="3"/>
  <c r="AL221" i="3"/>
  <c r="C130" i="1"/>
  <c r="AE43" i="3"/>
  <c r="AF156" i="3"/>
  <c r="AM108" i="3"/>
  <c r="AA243" i="3"/>
  <c r="X88" i="1"/>
  <c r="D88" i="1" s="1"/>
  <c r="Y79" i="3"/>
  <c r="AE79" i="3"/>
  <c r="AN79" i="3"/>
  <c r="AA79" i="3"/>
  <c r="AJ79" i="3"/>
  <c r="AK79" i="3"/>
  <c r="AG79" i="3"/>
  <c r="AL79" i="3"/>
  <c r="X71" i="1"/>
  <c r="AH62" i="3"/>
  <c r="AI62" i="3"/>
  <c r="AA62" i="3"/>
  <c r="AJ62" i="3"/>
  <c r="AL62" i="3"/>
  <c r="AC62" i="3"/>
  <c r="X63" i="1"/>
  <c r="C63" i="1" s="1"/>
  <c r="AF54" i="3"/>
  <c r="AA54" i="3"/>
  <c r="AD54" i="3"/>
  <c r="AO54" i="3"/>
  <c r="AJ54" i="3"/>
  <c r="AD46" i="3"/>
  <c r="AI46" i="3"/>
  <c r="Y46" i="3"/>
  <c r="AL46" i="3"/>
  <c r="AA46" i="3"/>
  <c r="Z46" i="3"/>
  <c r="AG46" i="3"/>
  <c r="AH46" i="3"/>
  <c r="AO46" i="3"/>
  <c r="AB46" i="3"/>
  <c r="AK46" i="3"/>
  <c r="AF46" i="3"/>
  <c r="AJ151" i="3"/>
  <c r="AL151" i="3"/>
  <c r="X194" i="1"/>
  <c r="C194" i="1" s="1"/>
  <c r="AM185" i="3"/>
  <c r="AA185" i="3"/>
  <c r="Y185" i="3"/>
  <c r="AJ185" i="3"/>
  <c r="AG185" i="3"/>
  <c r="AL185" i="3"/>
  <c r="AI185" i="3"/>
  <c r="X246" i="1"/>
  <c r="D246" i="1" s="1"/>
  <c r="AH236" i="3"/>
  <c r="AO236" i="3"/>
  <c r="X216" i="1"/>
  <c r="D216" i="1" s="1"/>
  <c r="AI207" i="3"/>
  <c r="AN207" i="3"/>
  <c r="AA199" i="3"/>
  <c r="AE199" i="3"/>
  <c r="AC199" i="3"/>
  <c r="AO199" i="3"/>
  <c r="AF199" i="3"/>
  <c r="AM199" i="3"/>
  <c r="AA191" i="3"/>
  <c r="X200" i="1"/>
  <c r="C200" i="1" s="1"/>
  <c r="AL191" i="3"/>
  <c r="Z191" i="3"/>
  <c r="AJ191" i="3"/>
  <c r="AN191" i="3"/>
  <c r="X260" i="1"/>
  <c r="C260" i="1" s="1"/>
  <c r="AN100" i="3"/>
  <c r="AB100" i="3"/>
  <c r="X173" i="1"/>
  <c r="C173" i="1" s="1"/>
  <c r="AA226" i="3"/>
  <c r="AB226" i="3"/>
  <c r="AM76" i="3"/>
  <c r="AF76" i="3"/>
  <c r="AB172" i="3"/>
  <c r="AI83" i="3"/>
  <c r="AG83" i="3"/>
  <c r="AB125" i="3"/>
  <c r="AE125" i="3"/>
  <c r="AD182" i="3"/>
  <c r="AL132" i="3"/>
  <c r="AH132" i="3"/>
  <c r="AE91" i="3"/>
  <c r="AE191" i="3"/>
  <c r="Y199" i="3"/>
  <c r="AN196" i="3"/>
  <c r="AH100" i="3"/>
  <c r="AI100" i="3"/>
  <c r="AG226" i="3"/>
  <c r="AG72" i="3"/>
  <c r="AC54" i="3"/>
  <c r="AM54" i="3"/>
  <c r="AA76" i="3"/>
  <c r="AL76" i="3"/>
  <c r="AI234" i="3"/>
  <c r="AJ234" i="3"/>
  <c r="AH83" i="3"/>
  <c r="Y83" i="3"/>
  <c r="AO101" i="3"/>
  <c r="AA125" i="3"/>
  <c r="AL125" i="3"/>
  <c r="AG219" i="3"/>
  <c r="AB73" i="3"/>
  <c r="Z182" i="3"/>
  <c r="AK182" i="3"/>
  <c r="Y132" i="3"/>
  <c r="AD132" i="3"/>
  <c r="AE226" i="3"/>
  <c r="Y192" i="3"/>
  <c r="AB62" i="3"/>
  <c r="AK91" i="3"/>
  <c r="AL156" i="3"/>
  <c r="AF185" i="3"/>
  <c r="Z79" i="3"/>
  <c r="Y108" i="3"/>
  <c r="AC230" i="3"/>
  <c r="Z243" i="3"/>
  <c r="Y226" i="3"/>
  <c r="Y76" i="3"/>
  <c r="AD83" i="3"/>
  <c r="AM83" i="3"/>
  <c r="AH125" i="3"/>
  <c r="AO182" i="3"/>
  <c r="AJ132" i="3"/>
  <c r="AK132" i="3"/>
  <c r="AH108" i="3"/>
  <c r="AA227" i="3"/>
  <c r="AD227" i="3"/>
  <c r="AH227" i="3"/>
  <c r="Y227" i="3"/>
  <c r="AA219" i="3"/>
  <c r="X228" i="1"/>
  <c r="AK219" i="3"/>
  <c r="Z219" i="3"/>
  <c r="AM219" i="3"/>
  <c r="X182" i="1"/>
  <c r="C182" i="1" s="1"/>
  <c r="AI173" i="3"/>
  <c r="X166" i="1"/>
  <c r="AC157" i="3"/>
  <c r="Y157" i="3"/>
  <c r="AL157" i="3"/>
  <c r="Z157" i="3"/>
  <c r="AK157" i="3"/>
  <c r="AH157" i="3"/>
  <c r="AF157" i="3"/>
  <c r="X142" i="1"/>
  <c r="D142" i="1" s="1"/>
  <c r="AI133" i="3"/>
  <c r="AL133" i="3"/>
  <c r="Z133" i="3"/>
  <c r="AE133" i="3"/>
  <c r="AK133" i="3"/>
  <c r="Y133" i="3"/>
  <c r="AN133" i="3"/>
  <c r="AO126" i="3"/>
  <c r="AD126" i="3"/>
  <c r="AF126" i="3"/>
  <c r="AI126" i="3"/>
  <c r="X127" i="1"/>
  <c r="C127" i="1" s="1"/>
  <c r="AG118" i="3"/>
  <c r="AC118" i="3"/>
  <c r="AM118" i="3"/>
  <c r="AA118" i="3"/>
  <c r="X118" i="1"/>
  <c r="D118" i="1" s="1"/>
  <c r="AE109" i="3"/>
  <c r="Y109" i="3"/>
  <c r="AM109" i="3"/>
  <c r="AO109" i="3"/>
  <c r="AD109" i="3"/>
  <c r="X110" i="1"/>
  <c r="AL101" i="3"/>
  <c r="Y101" i="3"/>
  <c r="AJ101" i="3"/>
  <c r="AG101" i="3"/>
  <c r="X101" i="1"/>
  <c r="C101" i="1" s="1"/>
  <c r="AI92" i="3"/>
  <c r="AM92" i="3"/>
  <c r="AC92" i="3"/>
  <c r="AG92" i="3"/>
  <c r="AB92" i="3"/>
  <c r="AN92" i="3"/>
  <c r="AL92" i="3"/>
  <c r="AG197" i="3"/>
  <c r="AC197" i="3"/>
  <c r="AO197" i="3"/>
  <c r="AA197" i="3"/>
  <c r="AE197" i="3"/>
  <c r="X82" i="1"/>
  <c r="C82" i="1" s="1"/>
  <c r="AM73" i="3"/>
  <c r="AO73" i="3"/>
  <c r="AI73" i="3"/>
  <c r="AL73" i="3"/>
  <c r="Z226" i="3"/>
  <c r="AH226" i="3"/>
  <c r="X235" i="1"/>
  <c r="AC226" i="3"/>
  <c r="AO226" i="3"/>
  <c r="AF226" i="3"/>
  <c r="X109" i="1"/>
  <c r="AC100" i="3"/>
  <c r="AL100" i="3"/>
  <c r="AA100" i="3"/>
  <c r="AD100" i="3"/>
  <c r="AO100" i="3"/>
  <c r="X85" i="1"/>
  <c r="D85" i="1" s="1"/>
  <c r="AG76" i="3"/>
  <c r="AC76" i="3"/>
  <c r="AN76" i="3"/>
  <c r="AK76" i="3"/>
  <c r="AJ51" i="3"/>
  <c r="AG51" i="3"/>
  <c r="AI141" i="3"/>
  <c r="AA141" i="3"/>
  <c r="X191" i="1"/>
  <c r="D191" i="1" s="1"/>
  <c r="AC182" i="3"/>
  <c r="Y182" i="3"/>
  <c r="AA182" i="3"/>
  <c r="AE182" i="3"/>
  <c r="AH182" i="3"/>
  <c r="AL243" i="3"/>
  <c r="AB243" i="3"/>
  <c r="Y243" i="3"/>
  <c r="AE243" i="3"/>
  <c r="AM243" i="3"/>
  <c r="AN243" i="3"/>
  <c r="AC243" i="3"/>
  <c r="AH243" i="3"/>
  <c r="X221" i="1"/>
  <c r="D221" i="1" s="1"/>
  <c r="AG212" i="3"/>
  <c r="AM212" i="3"/>
  <c r="AI212" i="3"/>
  <c r="AO212" i="3"/>
  <c r="AJ212" i="3"/>
  <c r="AJ204" i="3"/>
  <c r="Z204" i="3"/>
  <c r="AB204" i="3"/>
  <c r="AE204" i="3"/>
  <c r="AD204" i="3"/>
  <c r="X205" i="1"/>
  <c r="C205" i="1" s="1"/>
  <c r="Z196" i="3"/>
  <c r="AD196" i="3"/>
  <c r="AO196" i="3"/>
  <c r="AB196" i="3"/>
  <c r="Y196" i="3"/>
  <c r="X81" i="1"/>
  <c r="C81" i="1" s="1"/>
  <c r="AD72" i="3"/>
  <c r="AO72" i="3"/>
  <c r="Z72" i="3"/>
  <c r="AM72" i="3"/>
  <c r="AI72" i="3"/>
  <c r="Y111" i="3"/>
  <c r="AJ111" i="3"/>
  <c r="Z111" i="3"/>
  <c r="AD111" i="3"/>
  <c r="AI111" i="3"/>
  <c r="AB111" i="3"/>
  <c r="AO111" i="3"/>
  <c r="AL111" i="3"/>
  <c r="X165" i="1"/>
  <c r="AD156" i="3"/>
  <c r="AO156" i="3"/>
  <c r="AI156" i="3"/>
  <c r="AM156" i="3"/>
  <c r="AJ156" i="3"/>
  <c r="AG156" i="3"/>
  <c r="AE156" i="3"/>
  <c r="X100" i="1"/>
  <c r="C100" i="1" s="1"/>
  <c r="Y91" i="3"/>
  <c r="AJ91" i="3"/>
  <c r="AN91" i="3"/>
  <c r="Z91" i="3"/>
  <c r="AD91" i="3"/>
  <c r="AG91" i="3"/>
  <c r="AL91" i="3"/>
  <c r="AI91" i="3"/>
  <c r="AO191" i="3"/>
  <c r="AC191" i="3"/>
  <c r="AD199" i="3"/>
  <c r="AI191" i="3"/>
  <c r="AM196" i="3"/>
  <c r="AH196" i="3"/>
  <c r="Z151" i="3"/>
  <c r="AM100" i="3"/>
  <c r="AD118" i="3"/>
  <c r="AN118" i="3"/>
  <c r="AL226" i="3"/>
  <c r="AC72" i="3"/>
  <c r="AH72" i="3"/>
  <c r="AD197" i="3"/>
  <c r="AH54" i="3"/>
  <c r="AH59" i="3"/>
  <c r="AI76" i="3"/>
  <c r="AM227" i="3"/>
  <c r="Y234" i="3"/>
  <c r="AK204" i="3"/>
  <c r="AM204" i="3"/>
  <c r="AN83" i="3"/>
  <c r="AH101" i="3"/>
  <c r="AG125" i="3"/>
  <c r="AM173" i="3"/>
  <c r="AL219" i="3"/>
  <c r="Y73" i="3"/>
  <c r="AN182" i="3"/>
  <c r="AI182" i="3"/>
  <c r="AC126" i="3"/>
  <c r="AN126" i="3"/>
  <c r="AB192" i="3"/>
  <c r="AD192" i="3"/>
  <c r="AN212" i="3"/>
  <c r="AK62" i="3"/>
  <c r="AN62" i="3"/>
  <c r="AA91" i="3"/>
  <c r="AH156" i="3"/>
  <c r="AB156" i="3"/>
  <c r="AD230" i="3"/>
  <c r="AF133" i="3"/>
  <c r="AI157" i="3"/>
  <c r="AJ157" i="3"/>
  <c r="AB185" i="3"/>
  <c r="AD79" i="3"/>
  <c r="Y92" i="3"/>
  <c r="AO230" i="3"/>
  <c r="AI227" i="3"/>
  <c r="X120" i="1"/>
  <c r="AN111" i="3"/>
  <c r="AD243" i="3"/>
  <c r="AC109" i="3"/>
  <c r="AL164" i="3"/>
  <c r="AN46" i="3"/>
  <c r="X262" i="1"/>
  <c r="D262" i="1" s="1"/>
  <c r="AG172" i="3"/>
  <c r="AM172" i="3"/>
  <c r="X141" i="1"/>
  <c r="C141" i="1" s="1"/>
  <c r="AE132" i="3"/>
  <c r="AM132" i="3"/>
  <c r="Z132" i="3"/>
  <c r="AI132" i="3"/>
  <c r="X117" i="1"/>
  <c r="C117" i="1" s="1"/>
  <c r="AF108" i="3"/>
  <c r="AD108" i="3"/>
  <c r="AI108" i="3"/>
  <c r="AL108" i="3"/>
  <c r="AB108" i="3"/>
  <c r="Z108" i="3"/>
  <c r="AG108" i="3"/>
  <c r="X92" i="1"/>
  <c r="AE83" i="3"/>
  <c r="AA83" i="3"/>
  <c r="AO83" i="3"/>
  <c r="AF83" i="3"/>
  <c r="D248" i="1"/>
  <c r="AG191" i="3"/>
  <c r="AB191" i="3"/>
  <c r="AK199" i="3"/>
  <c r="AB199" i="3"/>
  <c r="AE196" i="3"/>
  <c r="AG151" i="3"/>
  <c r="AE100" i="3"/>
  <c r="AJ118" i="3"/>
  <c r="AF118" i="3"/>
  <c r="AD226" i="3"/>
  <c r="AN72" i="3"/>
  <c r="AH197" i="3"/>
  <c r="AK197" i="3"/>
  <c r="Z54" i="3"/>
  <c r="AE59" i="3"/>
  <c r="AE76" i="3"/>
  <c r="AE227" i="3"/>
  <c r="AF234" i="3"/>
  <c r="X135" i="1"/>
  <c r="AJ243" i="3"/>
  <c r="AG204" i="3"/>
  <c r="AI204" i="3"/>
  <c r="AL83" i="3"/>
  <c r="AE101" i="3"/>
  <c r="AJ219" i="3"/>
  <c r="AD219" i="3"/>
  <c r="AJ73" i="3"/>
  <c r="AF182" i="3"/>
  <c r="AF190" i="3"/>
  <c r="AJ126" i="3"/>
  <c r="AM126" i="3"/>
  <c r="AO132" i="3"/>
  <c r="AI192" i="3"/>
  <c r="AC192" i="3"/>
  <c r="AF212" i="3"/>
  <c r="Y62" i="3"/>
  <c r="AF62" i="3"/>
  <c r="AH91" i="3"/>
  <c r="Z156" i="3"/>
  <c r="AA156" i="3"/>
  <c r="AM133" i="3"/>
  <c r="AA157" i="3"/>
  <c r="AB157" i="3"/>
  <c r="AH185" i="3"/>
  <c r="AB51" i="3"/>
  <c r="AC79" i="3"/>
  <c r="AE92" i="3"/>
  <c r="AO108" i="3"/>
  <c r="AJ108" i="3"/>
  <c r="Y230" i="3"/>
  <c r="AM111" i="3"/>
  <c r="AF111" i="3"/>
  <c r="AK243" i="3"/>
  <c r="AC117" i="3"/>
  <c r="AM46" i="3"/>
  <c r="AK164" i="3"/>
  <c r="Z164" i="3"/>
  <c r="AI164" i="3"/>
  <c r="AC164" i="3"/>
  <c r="X134" i="1"/>
  <c r="D134" i="1" s="1"/>
  <c r="AD125" i="3"/>
  <c r="AO125" i="3"/>
  <c r="AK125" i="3"/>
  <c r="AF125" i="3"/>
  <c r="AI125" i="3"/>
  <c r="AB148" i="3"/>
  <c r="AI148" i="3"/>
  <c r="Y191" i="3"/>
  <c r="AH199" i="3"/>
  <c r="AJ199" i="3"/>
  <c r="AB236" i="3"/>
  <c r="AL196" i="3"/>
  <c r="X253" i="1"/>
  <c r="D253" i="1" s="1"/>
  <c r="Y151" i="3"/>
  <c r="Z100" i="3"/>
  <c r="AK100" i="3"/>
  <c r="AB118" i="3"/>
  <c r="AE118" i="3"/>
  <c r="AK226" i="3"/>
  <c r="AA72" i="3"/>
  <c r="Z197" i="3"/>
  <c r="AJ197" i="3"/>
  <c r="AG54" i="3"/>
  <c r="AO76" i="3"/>
  <c r="AH76" i="3"/>
  <c r="AF172" i="3"/>
  <c r="AL227" i="3"/>
  <c r="AB212" i="3"/>
  <c r="AF204" i="3"/>
  <c r="AA204" i="3"/>
  <c r="Z83" i="3"/>
  <c r="AN101" i="3"/>
  <c r="AJ125" i="3"/>
  <c r="AN125" i="3"/>
  <c r="AB219" i="3"/>
  <c r="AC219" i="3"/>
  <c r="AG73" i="3"/>
  <c r="AH73" i="3"/>
  <c r="AM182" i="3"/>
  <c r="AB190" i="3"/>
  <c r="AB126" i="3"/>
  <c r="AE126" i="3"/>
  <c r="AN132" i="3"/>
  <c r="AK212" i="3"/>
  <c r="AE212" i="3"/>
  <c r="AG62" i="3"/>
  <c r="AD62" i="3"/>
  <c r="AM91" i="3"/>
  <c r="AO91" i="3"/>
  <c r="Y156" i="3"/>
  <c r="AD133" i="3"/>
  <c r="AO157" i="3"/>
  <c r="Z185" i="3"/>
  <c r="AI79" i="3"/>
  <c r="AD92" i="3"/>
  <c r="AE108" i="3"/>
  <c r="AA108" i="3"/>
  <c r="AE111" i="3"/>
  <c r="X213" i="1"/>
  <c r="AJ46" i="3"/>
  <c r="Y100" i="3"/>
  <c r="AJ100" i="3"/>
  <c r="AI226" i="3"/>
  <c r="AJ226" i="3"/>
  <c r="AB76" i="3"/>
  <c r="Z76" i="3"/>
  <c r="AC172" i="3"/>
  <c r="AJ83" i="3"/>
  <c r="AC125" i="3"/>
  <c r="AM125" i="3"/>
  <c r="AL182" i="3"/>
  <c r="AA132" i="3"/>
  <c r="AB132" i="3"/>
  <c r="AF91" i="3"/>
  <c r="AN156" i="3"/>
  <c r="AN108" i="3"/>
  <c r="X55" i="1"/>
  <c r="AL230" i="3"/>
  <c r="AF230" i="3"/>
  <c r="AJ230" i="3"/>
  <c r="AG230" i="3"/>
  <c r="AE230" i="3"/>
  <c r="Z230" i="3"/>
  <c r="AK230" i="3"/>
  <c r="X201" i="1"/>
  <c r="C201" i="1" s="1"/>
  <c r="AN192" i="3"/>
  <c r="AJ192" i="3"/>
  <c r="AF192" i="3"/>
  <c r="AK192" i="3"/>
  <c r="Z192" i="3"/>
  <c r="X261" i="1"/>
  <c r="C261" i="1" s="1"/>
  <c r="AE234" i="3"/>
  <c r="AN234" i="3"/>
  <c r="AK234" i="3"/>
  <c r="AA234" i="3"/>
  <c r="Z234" i="3"/>
  <c r="AB25" i="3"/>
  <c r="AD25" i="3"/>
  <c r="AB9" i="3"/>
  <c r="AD9" i="3"/>
  <c r="AL90" i="3"/>
  <c r="AO90" i="3"/>
  <c r="X94" i="1"/>
  <c r="D94" i="1" s="1"/>
  <c r="AO85" i="3"/>
  <c r="AN85" i="3"/>
  <c r="AJ85" i="3"/>
  <c r="AF85" i="3"/>
  <c r="X87" i="1"/>
  <c r="D87" i="1" s="1"/>
  <c r="AD78" i="3"/>
  <c r="AM78" i="3"/>
  <c r="AN78" i="3"/>
  <c r="X146" i="1"/>
  <c r="C146" i="1" s="1"/>
  <c r="Y137" i="3"/>
  <c r="AJ137" i="3"/>
  <c r="Z137" i="3"/>
  <c r="AD137" i="3"/>
  <c r="X159" i="1"/>
  <c r="AK150" i="3"/>
  <c r="AG150" i="3"/>
  <c r="AE150" i="3"/>
  <c r="AH150" i="3"/>
  <c r="X152" i="1"/>
  <c r="AE143" i="3"/>
  <c r="AH143" i="3"/>
  <c r="AE241" i="3"/>
  <c r="AG241" i="3"/>
  <c r="X215" i="1"/>
  <c r="D215" i="1" s="1"/>
  <c r="AB206" i="3"/>
  <c r="AL206" i="3"/>
  <c r="AD36" i="3"/>
  <c r="X45" i="1"/>
  <c r="D45" i="1" s="1"/>
  <c r="AA34" i="3"/>
  <c r="X43" i="1"/>
  <c r="C43" i="1" s="1"/>
  <c r="Z40" i="3"/>
  <c r="AH40" i="3"/>
  <c r="AL40" i="3"/>
  <c r="AN40" i="3"/>
  <c r="AK40" i="3"/>
  <c r="AJ40" i="3"/>
  <c r="Y90" i="3"/>
  <c r="AN90" i="3"/>
  <c r="X233" i="1"/>
  <c r="AC224" i="3"/>
  <c r="Z178" i="3"/>
  <c r="AE178" i="3"/>
  <c r="AI178" i="3"/>
  <c r="Y178" i="3"/>
  <c r="AK178" i="3"/>
  <c r="Y170" i="3"/>
  <c r="AC170" i="3"/>
  <c r="Z170" i="3"/>
  <c r="AL170" i="3"/>
  <c r="X171" i="1"/>
  <c r="C171" i="1" s="1"/>
  <c r="AA162" i="3"/>
  <c r="AN162" i="3"/>
  <c r="AK162" i="3"/>
  <c r="AE162" i="3"/>
  <c r="X124" i="1"/>
  <c r="C124" i="1" s="1"/>
  <c r="AM115" i="3"/>
  <c r="AH115" i="3"/>
  <c r="AC115" i="3"/>
  <c r="Y115" i="3"/>
  <c r="AA231" i="3"/>
  <c r="AH231" i="3"/>
  <c r="AB223" i="3"/>
  <c r="AM223" i="3"/>
  <c r="X178" i="1"/>
  <c r="C178" i="1" s="1"/>
  <c r="AL169" i="3"/>
  <c r="Z169" i="3"/>
  <c r="AF169" i="3"/>
  <c r="AI169" i="3"/>
  <c r="AD122" i="3"/>
  <c r="AG122" i="3"/>
  <c r="AI122" i="3"/>
  <c r="AM122" i="3"/>
  <c r="X114" i="1"/>
  <c r="C114" i="1" s="1"/>
  <c r="AN105" i="3"/>
  <c r="AC105" i="3"/>
  <c r="AO105" i="3"/>
  <c r="AI105" i="3"/>
  <c r="AG97" i="3"/>
  <c r="AD97" i="3"/>
  <c r="AE97" i="3"/>
  <c r="AH97" i="3"/>
  <c r="AC97" i="3"/>
  <c r="AL42" i="3"/>
  <c r="AC39" i="3"/>
  <c r="AO42" i="3"/>
  <c r="AB42" i="3"/>
  <c r="AG42" i="3"/>
  <c r="AG32" i="3"/>
  <c r="AN26" i="3"/>
  <c r="AF26" i="3"/>
  <c r="AK24" i="3"/>
  <c r="AH18" i="3"/>
  <c r="Z18" i="3"/>
  <c r="AM16" i="3"/>
  <c r="AO10" i="3"/>
  <c r="AG10" i="3"/>
  <c r="AM8" i="3"/>
  <c r="AJ42" i="3"/>
  <c r="AC42" i="3"/>
  <c r="AA42" i="3"/>
  <c r="AE32" i="3"/>
  <c r="AO28" i="3"/>
  <c r="AM26" i="3"/>
  <c r="AE26" i="3"/>
  <c r="AG24" i="3"/>
  <c r="AO18" i="3"/>
  <c r="AG18" i="3"/>
  <c r="AK16" i="3"/>
  <c r="AN10" i="3"/>
  <c r="AF10" i="3"/>
  <c r="AK8" i="3"/>
  <c r="AG221" i="3"/>
  <c r="AF42" i="3"/>
  <c r="AK42" i="3"/>
  <c r="AH42" i="3"/>
  <c r="AC32" i="3"/>
  <c r="AL26" i="3"/>
  <c r="AD26" i="3"/>
  <c r="AE24" i="3"/>
  <c r="AI20" i="3"/>
  <c r="AN18" i="3"/>
  <c r="AF18" i="3"/>
  <c r="AE16" i="3"/>
  <c r="AM10" i="3"/>
  <c r="AE10" i="3"/>
  <c r="AE8" i="3"/>
  <c r="AI4" i="3"/>
  <c r="AM42" i="3"/>
  <c r="AN42" i="3"/>
  <c r="AN39" i="3"/>
  <c r="AI42" i="3"/>
  <c r="AC8" i="3"/>
  <c r="AI39" i="3"/>
  <c r="AJ26" i="3"/>
  <c r="AB26" i="3"/>
  <c r="AL18" i="3"/>
  <c r="AD18" i="3"/>
  <c r="AK10" i="3"/>
  <c r="AC10" i="3"/>
  <c r="Y39" i="3"/>
  <c r="AE42" i="3"/>
  <c r="D68" i="1"/>
  <c r="C68" i="1"/>
  <c r="Z75" i="3"/>
  <c r="AM75" i="3"/>
  <c r="Y232" i="3"/>
  <c r="AA232" i="3"/>
  <c r="AD225" i="3"/>
  <c r="AG59" i="3"/>
  <c r="AK59" i="3"/>
  <c r="AK112" i="3"/>
  <c r="AO112" i="3"/>
  <c r="AC119" i="3"/>
  <c r="AG119" i="3"/>
  <c r="AK232" i="3"/>
  <c r="AH141" i="3"/>
  <c r="AE141" i="3"/>
  <c r="Z89" i="3"/>
  <c r="AE89" i="3"/>
  <c r="AA165" i="3"/>
  <c r="AJ165" i="3"/>
  <c r="AE173" i="3"/>
  <c r="AA173" i="3"/>
  <c r="X234" i="1"/>
  <c r="AM190" i="3"/>
  <c r="AI190" i="3"/>
  <c r="AA96" i="3"/>
  <c r="AM96" i="3"/>
  <c r="AL127" i="3"/>
  <c r="Z127" i="3"/>
  <c r="Z236" i="3"/>
  <c r="AB184" i="3"/>
  <c r="AN184" i="3"/>
  <c r="Z148" i="3"/>
  <c r="AE148" i="3"/>
  <c r="AA148" i="3"/>
  <c r="AM51" i="3"/>
  <c r="AI51" i="3"/>
  <c r="AH134" i="3"/>
  <c r="AL134" i="3"/>
  <c r="AH225" i="3"/>
  <c r="AJ225" i="3"/>
  <c r="AD207" i="3"/>
  <c r="AG207" i="3"/>
  <c r="AD215" i="3"/>
  <c r="Z215" i="3"/>
  <c r="AG158" i="3"/>
  <c r="AK158" i="3"/>
  <c r="C224" i="1"/>
  <c r="AD37" i="3"/>
  <c r="AC37" i="3"/>
  <c r="AE37" i="3"/>
  <c r="Z25" i="3"/>
  <c r="Z9" i="3"/>
  <c r="AB7" i="3"/>
  <c r="AJ75" i="3"/>
  <c r="AE75" i="3"/>
  <c r="AM232" i="3"/>
  <c r="AH232" i="3"/>
  <c r="AF59" i="3"/>
  <c r="AC59" i="3"/>
  <c r="AC112" i="3"/>
  <c r="AG112" i="3"/>
  <c r="AJ119" i="3"/>
  <c r="Y119" i="3"/>
  <c r="AJ236" i="3"/>
  <c r="Z141" i="3"/>
  <c r="AL141" i="3"/>
  <c r="AL89" i="3"/>
  <c r="AK89" i="3"/>
  <c r="AO165" i="3"/>
  <c r="AK165" i="3"/>
  <c r="AB165" i="3"/>
  <c r="AL173" i="3"/>
  <c r="AH173" i="3"/>
  <c r="AH190" i="3"/>
  <c r="AE190" i="3"/>
  <c r="AA190" i="3"/>
  <c r="AO225" i="3"/>
  <c r="X256" i="1"/>
  <c r="AH96" i="3"/>
  <c r="AE96" i="3"/>
  <c r="AK127" i="3"/>
  <c r="AO127" i="3"/>
  <c r="AN236" i="3"/>
  <c r="AI184" i="3"/>
  <c r="AF184" i="3"/>
  <c r="AH148" i="3"/>
  <c r="AL148" i="3"/>
  <c r="AF51" i="3"/>
  <c r="AE51" i="3"/>
  <c r="AA51" i="3"/>
  <c r="AK104" i="3"/>
  <c r="Y134" i="3"/>
  <c r="AD134" i="3"/>
  <c r="Z225" i="3"/>
  <c r="AB225" i="3"/>
  <c r="Y236" i="3"/>
  <c r="AM207" i="3"/>
  <c r="AH207" i="3"/>
  <c r="AK215" i="3"/>
  <c r="AO215" i="3"/>
  <c r="AJ158" i="3"/>
  <c r="Y158" i="3"/>
  <c r="AC158" i="3"/>
  <c r="AL37" i="3"/>
  <c r="AK37" i="3"/>
  <c r="AJ33" i="3"/>
  <c r="AI75" i="3"/>
  <c r="AK75" i="3"/>
  <c r="AE232" i="3"/>
  <c r="Z232" i="3"/>
  <c r="AD59" i="3"/>
  <c r="AJ59" i="3"/>
  <c r="AN112" i="3"/>
  <c r="AJ112" i="3"/>
  <c r="Y112" i="3"/>
  <c r="AB119" i="3"/>
  <c r="AN119" i="3"/>
  <c r="AO141" i="3"/>
  <c r="AD141" i="3"/>
  <c r="Y89" i="3"/>
  <c r="AC89" i="3"/>
  <c r="AE165" i="3"/>
  <c r="Z165" i="3"/>
  <c r="AO173" i="3"/>
  <c r="AD173" i="3"/>
  <c r="Z173" i="3"/>
  <c r="AE207" i="3"/>
  <c r="Z190" i="3"/>
  <c r="AL190" i="3"/>
  <c r="AA192" i="3"/>
  <c r="AM192" i="3"/>
  <c r="Z96" i="3"/>
  <c r="AL96" i="3"/>
  <c r="AC127" i="3"/>
  <c r="AG127" i="3"/>
  <c r="X157" i="1"/>
  <c r="D157" i="1" s="1"/>
  <c r="AF236" i="3"/>
  <c r="AA184" i="3"/>
  <c r="AM184" i="3"/>
  <c r="AO148" i="3"/>
  <c r="AD148" i="3"/>
  <c r="Z51" i="3"/>
  <c r="AL51" i="3"/>
  <c r="AI104" i="3"/>
  <c r="AO134" i="3"/>
  <c r="AK134" i="3"/>
  <c r="AN225" i="3"/>
  <c r="AI225" i="3"/>
  <c r="AB207" i="3"/>
  <c r="Z207" i="3"/>
  <c r="AC215" i="3"/>
  <c r="AG215" i="3"/>
  <c r="AB158" i="3"/>
  <c r="AN158" i="3"/>
  <c r="X150" i="1"/>
  <c r="X244" i="1"/>
  <c r="AA222" i="3"/>
  <c r="AI44" i="3"/>
  <c r="AD44" i="3"/>
  <c r="AJ44" i="3"/>
  <c r="AN44" i="3"/>
  <c r="AH33" i="3"/>
  <c r="AJ17" i="3"/>
  <c r="Y225" i="3"/>
  <c r="AD75" i="3"/>
  <c r="AH75" i="3"/>
  <c r="AC75" i="3"/>
  <c r="AL232" i="3"/>
  <c r="Z59" i="3"/>
  <c r="AB59" i="3"/>
  <c r="AM112" i="3"/>
  <c r="AB112" i="3"/>
  <c r="AM119" i="3"/>
  <c r="AI119" i="3"/>
  <c r="AF119" i="3"/>
  <c r="AG141" i="3"/>
  <c r="AK141" i="3"/>
  <c r="AJ89" i="3"/>
  <c r="AI89" i="3"/>
  <c r="AN165" i="3"/>
  <c r="AI165" i="3"/>
  <c r="AG173" i="3"/>
  <c r="AK173" i="3"/>
  <c r="AL225" i="3"/>
  <c r="AO190" i="3"/>
  <c r="AD190" i="3"/>
  <c r="AC96" i="3"/>
  <c r="AO96" i="3"/>
  <c r="AD96" i="3"/>
  <c r="AJ127" i="3"/>
  <c r="Y127" i="3"/>
  <c r="X241" i="1"/>
  <c r="AK236" i="3"/>
  <c r="AM236" i="3"/>
  <c r="AH184" i="3"/>
  <c r="AE184" i="3"/>
  <c r="AG148" i="3"/>
  <c r="AK148" i="3"/>
  <c r="Y51" i="3"/>
  <c r="AD51" i="3"/>
  <c r="AG134" i="3"/>
  <c r="AC134" i="3"/>
  <c r="AF225" i="3"/>
  <c r="AA225" i="3"/>
  <c r="AL207" i="3"/>
  <c r="AK207" i="3"/>
  <c r="AJ215" i="3"/>
  <c r="Y215" i="3"/>
  <c r="AI158" i="3"/>
  <c r="AF158" i="3"/>
  <c r="AH37" i="3"/>
  <c r="AM37" i="3"/>
  <c r="Z37" i="3"/>
  <c r="AD33" i="3"/>
  <c r="AH17" i="3"/>
  <c r="AB75" i="3"/>
  <c r="AF75" i="3"/>
  <c r="AD232" i="3"/>
  <c r="AG236" i="3"/>
  <c r="AO59" i="3"/>
  <c r="AI59" i="3"/>
  <c r="AF112" i="3"/>
  <c r="AI112" i="3"/>
  <c r="AL119" i="3"/>
  <c r="AA119" i="3"/>
  <c r="Y141" i="3"/>
  <c r="AC141" i="3"/>
  <c r="AD89" i="3"/>
  <c r="AH89" i="3"/>
  <c r="AA89" i="3"/>
  <c r="AD165" i="3"/>
  <c r="AH165" i="3"/>
  <c r="Y173" i="3"/>
  <c r="AC173" i="3"/>
  <c r="AG190" i="3"/>
  <c r="AK190" i="3"/>
  <c r="AO207" i="3"/>
  <c r="AJ96" i="3"/>
  <c r="AG96" i="3"/>
  <c r="AB127" i="3"/>
  <c r="AN127" i="3"/>
  <c r="AC236" i="3"/>
  <c r="AE236" i="3"/>
  <c r="Z184" i="3"/>
  <c r="AL184" i="3"/>
  <c r="Y148" i="3"/>
  <c r="AC148" i="3"/>
  <c r="AO51" i="3"/>
  <c r="AK51" i="3"/>
  <c r="AJ134" i="3"/>
  <c r="AN134" i="3"/>
  <c r="AB134" i="3"/>
  <c r="AM225" i="3"/>
  <c r="AA207" i="3"/>
  <c r="AC207" i="3"/>
  <c r="AB215" i="3"/>
  <c r="AA158" i="3"/>
  <c r="AM158" i="3"/>
  <c r="D90" i="1"/>
  <c r="AB37" i="3"/>
  <c r="AG37" i="3"/>
  <c r="AM36" i="3"/>
  <c r="Z33" i="3"/>
  <c r="AD17" i="3"/>
  <c r="AN7" i="3"/>
  <c r="AN75" i="3"/>
  <c r="AO75" i="3"/>
  <c r="AJ232" i="3"/>
  <c r="AN59" i="3"/>
  <c r="Y59" i="3"/>
  <c r="AA59" i="3"/>
  <c r="AE112" i="3"/>
  <c r="AA112" i="3"/>
  <c r="AE119" i="3"/>
  <c r="AH119" i="3"/>
  <c r="X60" i="1"/>
  <c r="AE215" i="3"/>
  <c r="AN141" i="3"/>
  <c r="AJ141" i="3"/>
  <c r="AB89" i="3"/>
  <c r="AG89" i="3"/>
  <c r="AM165" i="3"/>
  <c r="AF165" i="3"/>
  <c r="AN173" i="3"/>
  <c r="AJ173" i="3"/>
  <c r="AN232" i="3"/>
  <c r="Y190" i="3"/>
  <c r="AC190" i="3"/>
  <c r="AB96" i="3"/>
  <c r="Y96" i="3"/>
  <c r="AE127" i="3"/>
  <c r="AI127" i="3"/>
  <c r="AF127" i="3"/>
  <c r="AI236" i="3"/>
  <c r="AL236" i="3"/>
  <c r="AO184" i="3"/>
  <c r="AD184" i="3"/>
  <c r="AN148" i="3"/>
  <c r="AJ148" i="3"/>
  <c r="AN51" i="3"/>
  <c r="AC51" i="3"/>
  <c r="AA134" i="3"/>
  <c r="AF134" i="3"/>
  <c r="AE225" i="3"/>
  <c r="AJ207" i="3"/>
  <c r="AN215" i="3"/>
  <c r="AI215" i="3"/>
  <c r="AH158" i="3"/>
  <c r="AE158" i="3"/>
  <c r="AI199" i="3"/>
  <c r="AJ37" i="3"/>
  <c r="AO37" i="3"/>
  <c r="AJ25" i="3"/>
  <c r="Z17" i="3"/>
  <c r="AJ9" i="3"/>
  <c r="AJ7" i="3"/>
  <c r="AA75" i="3"/>
  <c r="AG75" i="3"/>
  <c r="AO232" i="3"/>
  <c r="AB232" i="3"/>
  <c r="AL59" i="3"/>
  <c r="AM59" i="3"/>
  <c r="AL112" i="3"/>
  <c r="AH112" i="3"/>
  <c r="AD119" i="3"/>
  <c r="Z119" i="3"/>
  <c r="AF141" i="3"/>
  <c r="AB141" i="3"/>
  <c r="AO89" i="3"/>
  <c r="AF89" i="3"/>
  <c r="AC165" i="3"/>
  <c r="AG165" i="3"/>
  <c r="AF173" i="3"/>
  <c r="AB173" i="3"/>
  <c r="AM215" i="3"/>
  <c r="AN190" i="3"/>
  <c r="AJ190" i="3"/>
  <c r="AK96" i="3"/>
  <c r="AN96" i="3"/>
  <c r="AD127" i="3"/>
  <c r="AA127" i="3"/>
  <c r="AA236" i="3"/>
  <c r="AD236" i="3"/>
  <c r="AG184" i="3"/>
  <c r="AK184" i="3"/>
  <c r="AF148" i="3"/>
  <c r="AH51" i="3"/>
  <c r="AI134" i="3"/>
  <c r="AM134" i="3"/>
  <c r="AF207" i="3"/>
  <c r="Y207" i="3"/>
  <c r="AF215" i="3"/>
  <c r="AA215" i="3"/>
  <c r="Z158" i="3"/>
  <c r="AL158" i="3"/>
  <c r="AF37" i="3"/>
  <c r="AH25" i="3"/>
  <c r="AH9" i="3"/>
  <c r="AH7" i="3"/>
  <c r="C143" i="1"/>
  <c r="D143" i="1"/>
  <c r="X113" i="1"/>
  <c r="AM104" i="3"/>
  <c r="AL104" i="3"/>
  <c r="AF104" i="3"/>
  <c r="Z104" i="3"/>
  <c r="AN104" i="3"/>
  <c r="AB104" i="3"/>
  <c r="Y104" i="3"/>
  <c r="AC104" i="3"/>
  <c r="AG104" i="3"/>
  <c r="AD104" i="3"/>
  <c r="AO104" i="3"/>
  <c r="AH104" i="3"/>
  <c r="AA104" i="3"/>
  <c r="AJ104" i="3"/>
  <c r="C105" i="1"/>
  <c r="D105" i="1"/>
  <c r="C98" i="1"/>
  <c r="D98" i="1"/>
  <c r="X181" i="1"/>
  <c r="Y172" i="3"/>
  <c r="AJ172" i="3"/>
  <c r="AN172" i="3"/>
  <c r="AO172" i="3"/>
  <c r="AK172" i="3"/>
  <c r="Z172" i="3"/>
  <c r="AD172" i="3"/>
  <c r="AH172" i="3"/>
  <c r="AL172" i="3"/>
  <c r="AA172" i="3"/>
  <c r="AE172" i="3"/>
  <c r="X119" i="1"/>
  <c r="D119" i="1" s="1"/>
  <c r="AK110" i="3"/>
  <c r="AO110" i="3"/>
  <c r="AM110" i="3"/>
  <c r="AG110" i="3"/>
  <c r="AA110" i="3"/>
  <c r="AH110" i="3"/>
  <c r="AL110" i="3"/>
  <c r="Y110" i="3"/>
  <c r="AB110" i="3"/>
  <c r="Z110" i="3"/>
  <c r="AH50" i="3"/>
  <c r="AL50" i="3"/>
  <c r="AA50" i="3"/>
  <c r="Y50" i="3"/>
  <c r="AI50" i="3"/>
  <c r="AE50" i="3"/>
  <c r="AB50" i="3"/>
  <c r="AF50" i="3"/>
  <c r="AJ50" i="3"/>
  <c r="AG50" i="3"/>
  <c r="AC50" i="3"/>
  <c r="AM50" i="3"/>
  <c r="AK50" i="3"/>
  <c r="AN50" i="3"/>
  <c r="X59" i="1"/>
  <c r="X192" i="1"/>
  <c r="AD183" i="3"/>
  <c r="AO183" i="3"/>
  <c r="AL183" i="3"/>
  <c r="Z183" i="3"/>
  <c r="AE183" i="3"/>
  <c r="AH183" i="3"/>
  <c r="AM183" i="3"/>
  <c r="AA183" i="3"/>
  <c r="AB183" i="3"/>
  <c r="AF183" i="3"/>
  <c r="AI183" i="3"/>
  <c r="AJ183" i="3"/>
  <c r="AN183" i="3"/>
  <c r="AC183" i="3"/>
  <c r="Y183" i="3"/>
  <c r="X149" i="1"/>
  <c r="D149" i="1" s="1"/>
  <c r="AA140" i="3"/>
  <c r="AE140" i="3"/>
  <c r="AH140" i="3"/>
  <c r="AI140" i="3"/>
  <c r="AM140" i="3"/>
  <c r="AB140" i="3"/>
  <c r="AF140" i="3"/>
  <c r="AJ140" i="3"/>
  <c r="AN140" i="3"/>
  <c r="AC140" i="3"/>
  <c r="Y140" i="3"/>
  <c r="AK140" i="3"/>
  <c r="AG140" i="3"/>
  <c r="AD140" i="3"/>
  <c r="AO140" i="3"/>
  <c r="X251" i="1"/>
  <c r="AM241" i="3"/>
  <c r="AA241" i="3"/>
  <c r="AF241" i="3"/>
  <c r="AI241" i="3"/>
  <c r="AN241" i="3"/>
  <c r="AB241" i="3"/>
  <c r="Z241" i="3"/>
  <c r="AJ241" i="3"/>
  <c r="AH241" i="3"/>
  <c r="AL241" i="3"/>
  <c r="AC241" i="3"/>
  <c r="AK241" i="3"/>
  <c r="AO241" i="3"/>
  <c r="X223" i="1"/>
  <c r="C223" i="1" s="1"/>
  <c r="AH214" i="3"/>
  <c r="AM214" i="3"/>
  <c r="AA214" i="3"/>
  <c r="AF214" i="3"/>
  <c r="AI214" i="3"/>
  <c r="AN214" i="3"/>
  <c r="AB214" i="3"/>
  <c r="Y214" i="3"/>
  <c r="AJ214" i="3"/>
  <c r="AG214" i="3"/>
  <c r="AC214" i="3"/>
  <c r="AL214" i="3"/>
  <c r="AO214" i="3"/>
  <c r="AK214" i="3"/>
  <c r="X126" i="1"/>
  <c r="AG117" i="3"/>
  <c r="AJ117" i="3"/>
  <c r="AD117" i="3"/>
  <c r="AO117" i="3"/>
  <c r="AK117" i="3"/>
  <c r="AL117" i="3"/>
  <c r="Z117" i="3"/>
  <c r="AE117" i="3"/>
  <c r="AH117" i="3"/>
  <c r="AM117" i="3"/>
  <c r="AA117" i="3"/>
  <c r="AF117" i="3"/>
  <c r="AI117" i="3"/>
  <c r="AN117" i="3"/>
  <c r="AB117" i="3"/>
  <c r="Y57" i="3"/>
  <c r="AJ57" i="3"/>
  <c r="AD57" i="3"/>
  <c r="AG57" i="3"/>
  <c r="AC57" i="3"/>
  <c r="AO57" i="3"/>
  <c r="AK57" i="3"/>
  <c r="Z57" i="3"/>
  <c r="AE57" i="3"/>
  <c r="AH57" i="3"/>
  <c r="AF57" i="3"/>
  <c r="X66" i="1"/>
  <c r="AA57" i="3"/>
  <c r="AL57" i="3"/>
  <c r="AI57" i="3"/>
  <c r="AM57" i="3"/>
  <c r="AA95" i="3"/>
  <c r="X238" i="1"/>
  <c r="D238" i="1" s="1"/>
  <c r="AO229" i="3"/>
  <c r="AK229" i="3"/>
  <c r="AA229" i="3"/>
  <c r="AE229" i="3"/>
  <c r="AI229" i="3"/>
  <c r="AM229" i="3"/>
  <c r="AB229" i="3"/>
  <c r="AF229" i="3"/>
  <c r="AJ229" i="3"/>
  <c r="AH229" i="3"/>
  <c r="Z229" i="3"/>
  <c r="AN229" i="3"/>
  <c r="AD229" i="3"/>
  <c r="AC229" i="3"/>
  <c r="Y229" i="3"/>
  <c r="AL229" i="3"/>
  <c r="X186" i="1"/>
  <c r="AO177" i="3"/>
  <c r="AI177" i="3"/>
  <c r="AC177" i="3"/>
  <c r="AK177" i="3"/>
  <c r="AD177" i="3"/>
  <c r="AF177" i="3"/>
  <c r="X95" i="1"/>
  <c r="C95" i="1" s="1"/>
  <c r="AI86" i="3"/>
  <c r="AD86" i="3"/>
  <c r="AK86" i="3"/>
  <c r="AE86" i="3"/>
  <c r="AF86" i="3"/>
  <c r="Y86" i="3"/>
  <c r="AG86" i="3"/>
  <c r="AN86" i="3"/>
  <c r="AL86" i="3"/>
  <c r="Z86" i="3"/>
  <c r="AA86" i="3"/>
  <c r="AH86" i="3"/>
  <c r="AM86" i="3"/>
  <c r="AB86" i="3"/>
  <c r="AC86" i="3"/>
  <c r="X72" i="1"/>
  <c r="D72" i="1" s="1"/>
  <c r="AG63" i="3"/>
  <c r="AC63" i="3"/>
  <c r="AO63" i="3"/>
  <c r="AD63" i="3"/>
  <c r="AA63" i="3"/>
  <c r="AF63" i="3"/>
  <c r="AI63" i="3"/>
  <c r="AH63" i="3"/>
  <c r="Z63" i="3"/>
  <c r="AJ63" i="3"/>
  <c r="AE63" i="3"/>
  <c r="AL63" i="3"/>
  <c r="AK63" i="3"/>
  <c r="AM63" i="3"/>
  <c r="AB63" i="3"/>
  <c r="X154" i="1"/>
  <c r="AN145" i="3"/>
  <c r="AB145" i="3"/>
  <c r="Y145" i="3"/>
  <c r="AJ145" i="3"/>
  <c r="AG145" i="3"/>
  <c r="AC145" i="3"/>
  <c r="AO145" i="3"/>
  <c r="AK145" i="3"/>
  <c r="X132" i="1"/>
  <c r="C132" i="1" s="1"/>
  <c r="AK123" i="3"/>
  <c r="AG123" i="3"/>
  <c r="AL123" i="3"/>
  <c r="AH123" i="3"/>
  <c r="AE123" i="3"/>
  <c r="AI123" i="3"/>
  <c r="AM123" i="3"/>
  <c r="Z123" i="3"/>
  <c r="AB123" i="3"/>
  <c r="AF123" i="3"/>
  <c r="AA123" i="3"/>
  <c r="C64" i="1"/>
  <c r="D64" i="1"/>
  <c r="C161" i="1"/>
  <c r="D161" i="1"/>
  <c r="X160" i="1"/>
  <c r="AD151" i="3"/>
  <c r="AO151" i="3"/>
  <c r="AC151" i="3"/>
  <c r="AE151" i="3"/>
  <c r="AH151" i="3"/>
  <c r="AM151" i="3"/>
  <c r="AA151" i="3"/>
  <c r="AF151" i="3"/>
  <c r="AI151" i="3"/>
  <c r="AN151" i="3"/>
  <c r="AB151" i="3"/>
  <c r="X104" i="1"/>
  <c r="AF95" i="3"/>
  <c r="AB95" i="3"/>
  <c r="AN95" i="3"/>
  <c r="AI95" i="3"/>
  <c r="AC95" i="3"/>
  <c r="Y95" i="3"/>
  <c r="AJ95" i="3"/>
  <c r="AK95" i="3"/>
  <c r="AG95" i="3"/>
  <c r="AD95" i="3"/>
  <c r="AO95" i="3"/>
  <c r="AL95" i="3"/>
  <c r="Z95" i="3"/>
  <c r="AE95" i="3"/>
  <c r="AH95" i="3"/>
  <c r="X168" i="1"/>
  <c r="AE159" i="3"/>
  <c r="AB159" i="3"/>
  <c r="AN159" i="3"/>
  <c r="AC159" i="3"/>
  <c r="Y159" i="3"/>
  <c r="AK159" i="3"/>
  <c r="AG159" i="3"/>
  <c r="AO159" i="3"/>
  <c r="X145" i="1"/>
  <c r="C145" i="1" s="1"/>
  <c r="Y136" i="3"/>
  <c r="AJ136" i="3"/>
  <c r="AO136" i="3"/>
  <c r="AK136" i="3"/>
  <c r="Z136" i="3"/>
  <c r="AD136" i="3"/>
  <c r="AE136" i="3"/>
  <c r="AH136" i="3"/>
  <c r="AL136" i="3"/>
  <c r="AM136" i="3"/>
  <c r="AA136" i="3"/>
  <c r="X107" i="1"/>
  <c r="AF98" i="3"/>
  <c r="AI98" i="3"/>
  <c r="AM98" i="3"/>
  <c r="AN98" i="3"/>
  <c r="AB98" i="3"/>
  <c r="Y98" i="3"/>
  <c r="AJ98" i="3"/>
  <c r="AG98" i="3"/>
  <c r="AC98" i="3"/>
  <c r="AO98" i="3"/>
  <c r="AK98" i="3"/>
  <c r="Z98" i="3"/>
  <c r="AD98" i="3"/>
  <c r="AH98" i="3"/>
  <c r="AE98" i="3"/>
  <c r="X175" i="1"/>
  <c r="AC166" i="3"/>
  <c r="Y166" i="3"/>
  <c r="AK166" i="3"/>
  <c r="AG166" i="3"/>
  <c r="AD166" i="3"/>
  <c r="AO166" i="3"/>
  <c r="AL166" i="3"/>
  <c r="Z166" i="3"/>
  <c r="AA166" i="3"/>
  <c r="AE166" i="3"/>
  <c r="AH166" i="3"/>
  <c r="AI166" i="3"/>
  <c r="AM166" i="3"/>
  <c r="AB166" i="3"/>
  <c r="AF166" i="3"/>
  <c r="Z208" i="3"/>
  <c r="AJ208" i="3"/>
  <c r="AA208" i="3"/>
  <c r="AF208" i="3"/>
  <c r="X217" i="1"/>
  <c r="X209" i="1"/>
  <c r="AM200" i="3"/>
  <c r="AC200" i="3"/>
  <c r="Y200" i="3"/>
  <c r="AF200" i="3"/>
  <c r="AG200" i="3"/>
  <c r="AJ200" i="3"/>
  <c r="AO200" i="3"/>
  <c r="AK200" i="3"/>
  <c r="Z200" i="3"/>
  <c r="AN200" i="3"/>
  <c r="AD200" i="3"/>
  <c r="AH200" i="3"/>
  <c r="AB200" i="3"/>
  <c r="AL200" i="3"/>
  <c r="AA200" i="3"/>
  <c r="X202" i="1"/>
  <c r="AN193" i="3"/>
  <c r="AB193" i="3"/>
  <c r="Y193" i="3"/>
  <c r="AJ193" i="3"/>
  <c r="AG193" i="3"/>
  <c r="AC193" i="3"/>
  <c r="AO193" i="3"/>
  <c r="AD193" i="3"/>
  <c r="Z193" i="3"/>
  <c r="AK193" i="3"/>
  <c r="AE193" i="3"/>
  <c r="AH193" i="3"/>
  <c r="AL193" i="3"/>
  <c r="AM193" i="3"/>
  <c r="AA193" i="3"/>
  <c r="AA38" i="3"/>
  <c r="AM39" i="3"/>
  <c r="AF40" i="3"/>
  <c r="AO38" i="3"/>
  <c r="Z39" i="3"/>
  <c r="AB38" i="3"/>
  <c r="AJ38" i="3"/>
  <c r="AM38" i="3"/>
  <c r="AE36" i="3"/>
  <c r="X239" i="1"/>
  <c r="AA39" i="3"/>
  <c r="AG39" i="3"/>
  <c r="AO44" i="3"/>
  <c r="AC40" i="3"/>
  <c r="AE40" i="3"/>
  <c r="AI37" i="3"/>
  <c r="Y37" i="3"/>
  <c r="AF39" i="3"/>
  <c r="AO34" i="3"/>
  <c r="AK34" i="3"/>
  <c r="AL178" i="3"/>
  <c r="AG45" i="3"/>
  <c r="AD40" i="3"/>
  <c r="AB39" i="3"/>
  <c r="AC38" i="3"/>
  <c r="AB40" i="3"/>
  <c r="AA40" i="3"/>
  <c r="AI40" i="3"/>
  <c r="AL38" i="3"/>
  <c r="AC34" i="3"/>
  <c r="AJ39" i="3"/>
  <c r="AE39" i="3"/>
  <c r="AN36" i="3"/>
  <c r="AH35" i="3"/>
  <c r="AK39" i="3"/>
  <c r="AL39" i="3"/>
  <c r="AF36" i="3"/>
  <c r="D231" i="1"/>
  <c r="C231" i="1"/>
  <c r="D180" i="1"/>
  <c r="C180" i="1"/>
  <c r="D174" i="1"/>
  <c r="C174" i="1"/>
  <c r="D189" i="1"/>
  <c r="C189" i="1"/>
  <c r="C48" i="1"/>
  <c r="D48" i="1"/>
  <c r="AH41" i="3"/>
  <c r="AI41" i="3"/>
  <c r="X49" i="1"/>
  <c r="AK36" i="3"/>
  <c r="AN34" i="3"/>
  <c r="Z34" i="3"/>
  <c r="AN30" i="3"/>
  <c r="AF30" i="3"/>
  <c r="AH22" i="3"/>
  <c r="Z22" i="3"/>
  <c r="AJ14" i="3"/>
  <c r="AB14" i="3"/>
  <c r="AK6" i="3"/>
  <c r="AC6" i="3"/>
  <c r="D245" i="1"/>
  <c r="AJ177" i="3"/>
  <c r="Y177" i="3"/>
  <c r="AG164" i="3"/>
  <c r="Y164" i="3"/>
  <c r="AA164" i="3"/>
  <c r="AE41" i="3"/>
  <c r="AI36" i="3"/>
  <c r="AM34" i="3"/>
  <c r="Y34" i="3"/>
  <c r="AM30" i="3"/>
  <c r="AE30" i="3"/>
  <c r="AO22" i="3"/>
  <c r="AG22" i="3"/>
  <c r="AI14" i="3"/>
  <c r="AA14" i="3"/>
  <c r="AJ6" i="3"/>
  <c r="AB6" i="3"/>
  <c r="AI159" i="3"/>
  <c r="AF159" i="3"/>
  <c r="AI131" i="3"/>
  <c r="AA116" i="3"/>
  <c r="AN116" i="3"/>
  <c r="AB177" i="3"/>
  <c r="AN177" i="3"/>
  <c r="AE164" i="3"/>
  <c r="AJ164" i="3"/>
  <c r="AA41" i="3"/>
  <c r="AC41" i="3"/>
  <c r="AL30" i="3"/>
  <c r="AD30" i="3"/>
  <c r="AN22" i="3"/>
  <c r="AF22" i="3"/>
  <c r="AH14" i="3"/>
  <c r="Z14" i="3"/>
  <c r="AI6" i="3"/>
  <c r="AA6" i="3"/>
  <c r="AF41" i="3"/>
  <c r="Y41" i="3"/>
  <c r="AD41" i="3"/>
  <c r="AL41" i="3"/>
  <c r="AH34" i="3"/>
  <c r="AK30" i="3"/>
  <c r="AC30" i="3"/>
  <c r="AM22" i="3"/>
  <c r="AE22" i="3"/>
  <c r="AO14" i="3"/>
  <c r="AG14" i="3"/>
  <c r="AH6" i="3"/>
  <c r="Z6" i="3"/>
  <c r="AA177" i="3"/>
  <c r="AM177" i="3"/>
  <c r="AO164" i="3"/>
  <c r="AN164" i="3"/>
  <c r="AN41" i="3"/>
  <c r="AG41" i="3"/>
  <c r="C31" i="1"/>
  <c r="AC36" i="3"/>
  <c r="AG34" i="3"/>
  <c r="AJ30" i="3"/>
  <c r="AB30" i="3"/>
  <c r="AL22" i="3"/>
  <c r="AD22" i="3"/>
  <c r="AN14" i="3"/>
  <c r="AF14" i="3"/>
  <c r="AO6" i="3"/>
  <c r="AG6" i="3"/>
  <c r="Z159" i="3"/>
  <c r="AL159" i="3"/>
  <c r="AH116" i="3"/>
  <c r="AE116" i="3"/>
  <c r="AH177" i="3"/>
  <c r="AE177" i="3"/>
  <c r="AB164" i="3"/>
  <c r="AF164" i="3"/>
  <c r="X258" i="1"/>
  <c r="AB41" i="3"/>
  <c r="AO41" i="3"/>
  <c r="AM41" i="3"/>
  <c r="AA36" i="3"/>
  <c r="AF34" i="3"/>
  <c r="AI30" i="3"/>
  <c r="AA30" i="3"/>
  <c r="AK22" i="3"/>
  <c r="AC22" i="3"/>
  <c r="AM14" i="3"/>
  <c r="AE14" i="3"/>
  <c r="AN6" i="3"/>
  <c r="AF6" i="3"/>
  <c r="Z177" i="3"/>
  <c r="AL177" i="3"/>
  <c r="AM164" i="3"/>
  <c r="AJ41" i="3"/>
  <c r="AK41" i="3"/>
  <c r="D15" i="1"/>
  <c r="AE34" i="3"/>
  <c r="AH30" i="3"/>
  <c r="Z30" i="3"/>
  <c r="AJ22" i="3"/>
  <c r="AB22" i="3"/>
  <c r="AL14" i="3"/>
  <c r="AD14" i="3"/>
  <c r="AM6" i="3"/>
  <c r="AE6" i="3"/>
  <c r="X12" i="1"/>
  <c r="X230" i="1"/>
  <c r="AE221" i="3"/>
  <c r="AI221" i="3"/>
  <c r="AJ220" i="3"/>
  <c r="AA220" i="3"/>
  <c r="AD220" i="3"/>
  <c r="AE231" i="3"/>
  <c r="AN109" i="3"/>
  <c r="AL109" i="3"/>
  <c r="AK135" i="3"/>
  <c r="AO135" i="3"/>
  <c r="AD135" i="3"/>
  <c r="Y221" i="3"/>
  <c r="AK231" i="3"/>
  <c r="Y220" i="3"/>
  <c r="AH220" i="3"/>
  <c r="AC135" i="3"/>
  <c r="AG135" i="3"/>
  <c r="D84" i="1"/>
  <c r="C197" i="1"/>
  <c r="AF170" i="3"/>
  <c r="AI170" i="3"/>
  <c r="Z220" i="3"/>
  <c r="C35" i="1"/>
  <c r="D35" i="1"/>
  <c r="C27" i="1"/>
  <c r="D27" i="1"/>
  <c r="X263" i="1"/>
  <c r="AN220" i="3"/>
  <c r="AG220" i="3"/>
  <c r="AB135" i="3"/>
  <c r="AN135" i="3"/>
  <c r="D128" i="1"/>
  <c r="X187" i="1"/>
  <c r="AN178" i="3"/>
  <c r="AB178" i="3"/>
  <c r="AF220" i="3"/>
  <c r="AH109" i="3"/>
  <c r="AJ109" i="3"/>
  <c r="AI135" i="3"/>
  <c r="AF135" i="3"/>
  <c r="AB221" i="3"/>
  <c r="AN231" i="3"/>
  <c r="Z231" i="3"/>
  <c r="AK220" i="3"/>
  <c r="AM220" i="3"/>
  <c r="AF227" i="3"/>
  <c r="AA109" i="3"/>
  <c r="AG109" i="3"/>
  <c r="AB109" i="3"/>
  <c r="AA135" i="3"/>
  <c r="AM135" i="3"/>
  <c r="AA221" i="3"/>
  <c r="AF231" i="3"/>
  <c r="AO231" i="3"/>
  <c r="X236" i="1"/>
  <c r="X208" i="1"/>
  <c r="D199" i="1"/>
  <c r="C199" i="1"/>
  <c r="AN35" i="3"/>
  <c r="AL29" i="3"/>
  <c r="Z21" i="3"/>
  <c r="AL13" i="3"/>
  <c r="X37" i="1"/>
  <c r="Y28" i="3"/>
  <c r="AB28" i="3"/>
  <c r="AJ28" i="3"/>
  <c r="AD28" i="3"/>
  <c r="AL28" i="3"/>
  <c r="AE28" i="3"/>
  <c r="AM28" i="3"/>
  <c r="AF28" i="3"/>
  <c r="AN28" i="3"/>
  <c r="Z28" i="3"/>
  <c r="AH28" i="3"/>
  <c r="X29" i="1"/>
  <c r="Y20" i="3"/>
  <c r="AB20" i="3"/>
  <c r="AJ20" i="3"/>
  <c r="AD20" i="3"/>
  <c r="AL20" i="3"/>
  <c r="AE20" i="3"/>
  <c r="AM20" i="3"/>
  <c r="AF20" i="3"/>
  <c r="AN20" i="3"/>
  <c r="Z20" i="3"/>
  <c r="AH20" i="3"/>
  <c r="X21" i="1"/>
  <c r="Y12" i="3"/>
  <c r="AB12" i="3"/>
  <c r="AJ12" i="3"/>
  <c r="AD12" i="3"/>
  <c r="AL12" i="3"/>
  <c r="AE12" i="3"/>
  <c r="AM12" i="3"/>
  <c r="AF12" i="3"/>
  <c r="AN12" i="3"/>
  <c r="Z12" i="3"/>
  <c r="AH12" i="3"/>
  <c r="X13" i="1"/>
  <c r="Y4" i="3"/>
  <c r="AB4" i="3"/>
  <c r="AJ4" i="3"/>
  <c r="AD4" i="3"/>
  <c r="AL4" i="3"/>
  <c r="AE4" i="3"/>
  <c r="AM4" i="3"/>
  <c r="AF4" i="3"/>
  <c r="AN4" i="3"/>
  <c r="Z4" i="3"/>
  <c r="AH4" i="3"/>
  <c r="AH44" i="3"/>
  <c r="AL44" i="3"/>
  <c r="D50" i="1"/>
  <c r="C50" i="1"/>
  <c r="C39" i="1"/>
  <c r="AJ35" i="3"/>
  <c r="AH29" i="3"/>
  <c r="AK28" i="3"/>
  <c r="AA20" i="3"/>
  <c r="AH13" i="3"/>
  <c r="AK12" i="3"/>
  <c r="AA4" i="3"/>
  <c r="AE46" i="3"/>
  <c r="AF35" i="3"/>
  <c r="AD29" i="3"/>
  <c r="AG28" i="3"/>
  <c r="AN21" i="3"/>
  <c r="AD13" i="3"/>
  <c r="AG12" i="3"/>
  <c r="AC33" i="3"/>
  <c r="AK33" i="3"/>
  <c r="X42" i="1"/>
  <c r="Y33" i="3"/>
  <c r="AE33" i="3"/>
  <c r="AM33" i="3"/>
  <c r="AF33" i="3"/>
  <c r="AN33" i="3"/>
  <c r="AG33" i="3"/>
  <c r="AO33" i="3"/>
  <c r="AA33" i="3"/>
  <c r="AI33" i="3"/>
  <c r="AC25" i="3"/>
  <c r="AK25" i="3"/>
  <c r="X34" i="1"/>
  <c r="Y25" i="3"/>
  <c r="AE25" i="3"/>
  <c r="AM25" i="3"/>
  <c r="AF25" i="3"/>
  <c r="AN25" i="3"/>
  <c r="AG25" i="3"/>
  <c r="AO25" i="3"/>
  <c r="AA25" i="3"/>
  <c r="AI25" i="3"/>
  <c r="AC17" i="3"/>
  <c r="AK17" i="3"/>
  <c r="X26" i="1"/>
  <c r="Y17" i="3"/>
  <c r="AE17" i="3"/>
  <c r="AM17" i="3"/>
  <c r="AF17" i="3"/>
  <c r="AN17" i="3"/>
  <c r="AG17" i="3"/>
  <c r="AO17" i="3"/>
  <c r="AA17" i="3"/>
  <c r="AI17" i="3"/>
  <c r="AC9" i="3"/>
  <c r="AK9" i="3"/>
  <c r="X18" i="1"/>
  <c r="Y9" i="3"/>
  <c r="AE9" i="3"/>
  <c r="AM9" i="3"/>
  <c r="AF9" i="3"/>
  <c r="AN9" i="3"/>
  <c r="AG9" i="3"/>
  <c r="AO9" i="3"/>
  <c r="AA9" i="3"/>
  <c r="AI9" i="3"/>
  <c r="X53" i="1"/>
  <c r="AM44" i="3"/>
  <c r="Z44" i="3"/>
  <c r="AG44" i="3"/>
  <c r="AK44" i="3"/>
  <c r="AA44" i="3"/>
  <c r="AE44" i="3"/>
  <c r="Y44" i="3"/>
  <c r="AC44" i="3"/>
  <c r="AB35" i="3"/>
  <c r="AC28" i="3"/>
  <c r="AL21" i="3"/>
  <c r="AO20" i="3"/>
  <c r="AC12" i="3"/>
  <c r="AO4" i="3"/>
  <c r="X41" i="1"/>
  <c r="Y32" i="3"/>
  <c r="AF32" i="3"/>
  <c r="AN32" i="3"/>
  <c r="Z32" i="3"/>
  <c r="AH32" i="3"/>
  <c r="AA32" i="3"/>
  <c r="AI32" i="3"/>
  <c r="AB32" i="3"/>
  <c r="AJ32" i="3"/>
  <c r="AD32" i="3"/>
  <c r="AL32" i="3"/>
  <c r="X33" i="1"/>
  <c r="Y24" i="3"/>
  <c r="AF24" i="3"/>
  <c r="AN24" i="3"/>
  <c r="Z24" i="3"/>
  <c r="AH24" i="3"/>
  <c r="AA24" i="3"/>
  <c r="AI24" i="3"/>
  <c r="AB24" i="3"/>
  <c r="AJ24" i="3"/>
  <c r="AD24" i="3"/>
  <c r="AL24" i="3"/>
  <c r="X25" i="1"/>
  <c r="Y16" i="3"/>
  <c r="AF16" i="3"/>
  <c r="AN16" i="3"/>
  <c r="Z16" i="3"/>
  <c r="AH16" i="3"/>
  <c r="AA16" i="3"/>
  <c r="AI16" i="3"/>
  <c r="AB16" i="3"/>
  <c r="AJ16" i="3"/>
  <c r="AD16" i="3"/>
  <c r="AL16" i="3"/>
  <c r="X17" i="1"/>
  <c r="Y8" i="3"/>
  <c r="AF8" i="3"/>
  <c r="AN8" i="3"/>
  <c r="Z8" i="3"/>
  <c r="AH8" i="3"/>
  <c r="AA8" i="3"/>
  <c r="AI8" i="3"/>
  <c r="AB8" i="3"/>
  <c r="AJ8" i="3"/>
  <c r="AD8" i="3"/>
  <c r="AL8" i="3"/>
  <c r="C23" i="1"/>
  <c r="AB33" i="3"/>
  <c r="AA28" i="3"/>
  <c r="AL25" i="3"/>
  <c r="AK20" i="3"/>
  <c r="AB17" i="3"/>
  <c r="AG16" i="3"/>
  <c r="AA12" i="3"/>
  <c r="AL9" i="3"/>
  <c r="AK4" i="3"/>
  <c r="C52" i="1"/>
  <c r="D52" i="1"/>
  <c r="AA35" i="3"/>
  <c r="AI35" i="3"/>
  <c r="AC35" i="3"/>
  <c r="AK35" i="3"/>
  <c r="AD35" i="3"/>
  <c r="AL35" i="3"/>
  <c r="AE35" i="3"/>
  <c r="AM35" i="3"/>
  <c r="Y35" i="3"/>
  <c r="AG35" i="3"/>
  <c r="AO35" i="3"/>
  <c r="X44" i="1"/>
  <c r="D47" i="1"/>
  <c r="C47" i="1"/>
  <c r="AG29" i="3"/>
  <c r="AO29" i="3"/>
  <c r="X38" i="1"/>
  <c r="Y29" i="3"/>
  <c r="AA29" i="3"/>
  <c r="AI29" i="3"/>
  <c r="AB29" i="3"/>
  <c r="AJ29" i="3"/>
  <c r="AC29" i="3"/>
  <c r="AK29" i="3"/>
  <c r="AE29" i="3"/>
  <c r="AM29" i="3"/>
  <c r="AG21" i="3"/>
  <c r="AO21" i="3"/>
  <c r="X30" i="1"/>
  <c r="Y21" i="3"/>
  <c r="AA21" i="3"/>
  <c r="AI21" i="3"/>
  <c r="AB21" i="3"/>
  <c r="AJ21" i="3"/>
  <c r="AC21" i="3"/>
  <c r="AK21" i="3"/>
  <c r="AE21" i="3"/>
  <c r="AM21" i="3"/>
  <c r="AG13" i="3"/>
  <c r="AO13" i="3"/>
  <c r="X22" i="1"/>
  <c r="Y13" i="3"/>
  <c r="AA13" i="3"/>
  <c r="AI13" i="3"/>
  <c r="AB13" i="3"/>
  <c r="AJ13" i="3"/>
  <c r="AC13" i="3"/>
  <c r="AK13" i="3"/>
  <c r="AE13" i="3"/>
  <c r="AM13" i="3"/>
  <c r="AJ36" i="3"/>
  <c r="AB36" i="3"/>
  <c r="AL34" i="3"/>
  <c r="AD34" i="3"/>
  <c r="AO31" i="3"/>
  <c r="AG31" i="3"/>
  <c r="AK27" i="3"/>
  <c r="AC27" i="3"/>
  <c r="AO23" i="3"/>
  <c r="AG23" i="3"/>
  <c r="AK19" i="3"/>
  <c r="AC19" i="3"/>
  <c r="AO15" i="3"/>
  <c r="AG15" i="3"/>
  <c r="AK11" i="3"/>
  <c r="AC11" i="3"/>
  <c r="AO7" i="3"/>
  <c r="AG7" i="3"/>
  <c r="AM5" i="3"/>
  <c r="AE5" i="3"/>
  <c r="AK3" i="3"/>
  <c r="AC3" i="3"/>
  <c r="Y31" i="3"/>
  <c r="Y27" i="3"/>
  <c r="Y23" i="3"/>
  <c r="Y19" i="3"/>
  <c r="Y15" i="3"/>
  <c r="Y11" i="3"/>
  <c r="Y7" i="3"/>
  <c r="Y3" i="3"/>
  <c r="X40" i="1"/>
  <c r="X36" i="1"/>
  <c r="X32" i="1"/>
  <c r="X28" i="1"/>
  <c r="X24" i="1"/>
  <c r="X20" i="1"/>
  <c r="X16" i="1"/>
  <c r="AM40" i="3"/>
  <c r="Y40" i="3"/>
  <c r="AH36" i="3"/>
  <c r="Z36" i="3"/>
  <c r="AJ34" i="3"/>
  <c r="AB34" i="3"/>
  <c r="AM31" i="3"/>
  <c r="AE31" i="3"/>
  <c r="AI27" i="3"/>
  <c r="AA27" i="3"/>
  <c r="AM23" i="3"/>
  <c r="AE23" i="3"/>
  <c r="AI19" i="3"/>
  <c r="AA19" i="3"/>
  <c r="AM15" i="3"/>
  <c r="AE15" i="3"/>
  <c r="AI11" i="3"/>
  <c r="AA11" i="3"/>
  <c r="AM7" i="3"/>
  <c r="AE7" i="3"/>
  <c r="AK5" i="3"/>
  <c r="AC5" i="3"/>
  <c r="AI3" i="3"/>
  <c r="AA3" i="3"/>
  <c r="Y30" i="3"/>
  <c r="Y26" i="3"/>
  <c r="Y22" i="3"/>
  <c r="Y18" i="3"/>
  <c r="Y14" i="3"/>
  <c r="Y10" i="3"/>
  <c r="Y6" i="3"/>
  <c r="AG40" i="3"/>
  <c r="AO40" i="3"/>
  <c r="AO36" i="3"/>
  <c r="AG36" i="3"/>
  <c r="Y36" i="3"/>
  <c r="AI34" i="3"/>
  <c r="AL31" i="3"/>
  <c r="AD31" i="3"/>
  <c r="AH27" i="3"/>
  <c r="Z27" i="3"/>
  <c r="AL23" i="3"/>
  <c r="AD23" i="3"/>
  <c r="AH19" i="3"/>
  <c r="Z19" i="3"/>
  <c r="AL15" i="3"/>
  <c r="AD15" i="3"/>
  <c r="AH11" i="3"/>
  <c r="Z11" i="3"/>
  <c r="AL7" i="3"/>
  <c r="AD7" i="3"/>
  <c r="AJ5" i="3"/>
  <c r="AB5" i="3"/>
  <c r="AH3" i="3"/>
  <c r="Z3" i="3"/>
  <c r="AK31" i="3"/>
  <c r="AC31" i="3"/>
  <c r="AO27" i="3"/>
  <c r="AG27" i="3"/>
  <c r="AK23" i="3"/>
  <c r="AC23" i="3"/>
  <c r="AO19" i="3"/>
  <c r="AG19" i="3"/>
  <c r="AK15" i="3"/>
  <c r="AC15" i="3"/>
  <c r="AO11" i="3"/>
  <c r="AG11" i="3"/>
  <c r="AK7" i="3"/>
  <c r="AC7" i="3"/>
  <c r="AI5" i="3"/>
  <c r="AA5" i="3"/>
  <c r="AO3" i="3"/>
  <c r="AG3" i="3"/>
  <c r="Y5" i="3"/>
  <c r="X14" i="1"/>
  <c r="AL36" i="3"/>
  <c r="AI31" i="3"/>
  <c r="AM27" i="3"/>
  <c r="AI23" i="3"/>
  <c r="AM19" i="3"/>
  <c r="AI15" i="3"/>
  <c r="AM11" i="3"/>
  <c r="AI7" i="3"/>
  <c r="AO5" i="3"/>
  <c r="AM3" i="3"/>
  <c r="B70" i="3" l="1"/>
  <c r="AR70" i="3"/>
  <c r="AR71" i="3"/>
  <c r="B71" i="3"/>
  <c r="B209" i="3"/>
  <c r="B68" i="3"/>
  <c r="AR68" i="3"/>
  <c r="AR67" i="3"/>
  <c r="B67" i="3"/>
  <c r="B64" i="3"/>
  <c r="AR64" i="3"/>
  <c r="AR65" i="3"/>
  <c r="B65" i="3"/>
  <c r="AR69" i="3"/>
  <c r="B69" i="3"/>
  <c r="AR66" i="3"/>
  <c r="B66" i="3"/>
  <c r="B10" i="3"/>
  <c r="C75" i="1"/>
  <c r="D75" i="1"/>
  <c r="D74" i="1"/>
  <c r="C74" i="1"/>
  <c r="B132" i="3"/>
  <c r="AR168" i="3"/>
  <c r="B89" i="3"/>
  <c r="AR82" i="3"/>
  <c r="B163" i="3"/>
  <c r="AR135" i="3"/>
  <c r="B185" i="3"/>
  <c r="B118" i="3"/>
  <c r="AR140" i="3"/>
  <c r="B34" i="3"/>
  <c r="AR182" i="3"/>
  <c r="AR133" i="3"/>
  <c r="B142" i="3"/>
  <c r="B145" i="3"/>
  <c r="B170" i="3"/>
  <c r="B218" i="3"/>
  <c r="B221" i="3"/>
  <c r="AR137" i="3"/>
  <c r="B166" i="3"/>
  <c r="B208" i="3"/>
  <c r="B165" i="3"/>
  <c r="B235" i="3"/>
  <c r="B149" i="3"/>
  <c r="B226" i="3"/>
  <c r="B152" i="3"/>
  <c r="B214" i="3"/>
  <c r="AR72" i="3"/>
  <c r="B233" i="3"/>
  <c r="AR87" i="3"/>
  <c r="B61" i="3"/>
  <c r="AR110" i="3"/>
  <c r="B101" i="3"/>
  <c r="AR86" i="3"/>
  <c r="AR115" i="3"/>
  <c r="AR93" i="3"/>
  <c r="B120" i="3"/>
  <c r="AR97" i="3"/>
  <c r="AR103" i="3"/>
  <c r="B108" i="3"/>
  <c r="AR106" i="3"/>
  <c r="B174" i="3"/>
  <c r="B47" i="3"/>
  <c r="AR43" i="3"/>
  <c r="AR216" i="3"/>
  <c r="AR234" i="3"/>
  <c r="B215" i="3"/>
  <c r="AR60" i="3"/>
  <c r="AR57" i="3"/>
  <c r="B99" i="3"/>
  <c r="AR181" i="3"/>
  <c r="AR169" i="3"/>
  <c r="B83" i="3"/>
  <c r="B148" i="3"/>
  <c r="AR92" i="3"/>
  <c r="B117" i="3"/>
  <c r="AR197" i="3"/>
  <c r="AR210" i="3"/>
  <c r="AR147" i="3"/>
  <c r="AR231" i="3"/>
  <c r="AR236" i="3"/>
  <c r="AR222" i="3"/>
  <c r="B133" i="3"/>
  <c r="B213" i="3"/>
  <c r="B126" i="3"/>
  <c r="B37" i="3"/>
  <c r="B128" i="3"/>
  <c r="B105" i="3"/>
  <c r="AR244" i="3"/>
  <c r="AR41" i="3"/>
  <c r="AR100" i="3"/>
  <c r="AR109" i="3"/>
  <c r="B123" i="3"/>
  <c r="B125" i="3"/>
  <c r="AR107" i="3"/>
  <c r="B114" i="3"/>
  <c r="AR161" i="3"/>
  <c r="B62" i="3"/>
  <c r="B50" i="3"/>
  <c r="B172" i="3"/>
  <c r="AR199" i="3"/>
  <c r="B207" i="3"/>
  <c r="B104" i="3"/>
  <c r="AR195" i="3"/>
  <c r="B195" i="3"/>
  <c r="AR252" i="3"/>
  <c r="B252" i="3"/>
  <c r="AR58" i="3"/>
  <c r="B58" i="3"/>
  <c r="AR150" i="3"/>
  <c r="B150" i="3"/>
  <c r="B249" i="3"/>
  <c r="AR249" i="3"/>
  <c r="B212" i="3"/>
  <c r="AR212" i="3"/>
  <c r="B160" i="3"/>
  <c r="AR160" i="3"/>
  <c r="AR217" i="3"/>
  <c r="B217" i="3"/>
  <c r="AR194" i="3"/>
  <c r="B194" i="3"/>
  <c r="AR76" i="3"/>
  <c r="AR139" i="3"/>
  <c r="B138" i="3"/>
  <c r="AR201" i="3"/>
  <c r="AR94" i="3"/>
  <c r="AR53" i="3"/>
  <c r="B53" i="3"/>
  <c r="AR250" i="3"/>
  <c r="B250" i="3"/>
  <c r="AR40" i="3"/>
  <c r="B40" i="3"/>
  <c r="AR198" i="3"/>
  <c r="B198" i="3"/>
  <c r="B247" i="3"/>
  <c r="AR247" i="3"/>
  <c r="B189" i="3"/>
  <c r="AR81" i="3"/>
  <c r="B158" i="3"/>
  <c r="B156" i="3"/>
  <c r="AR156" i="3"/>
  <c r="AR95" i="3"/>
  <c r="B246" i="3"/>
  <c r="AR246" i="3"/>
  <c r="AR240" i="3"/>
  <c r="B88" i="3"/>
  <c r="B143" i="3"/>
  <c r="B162" i="3"/>
  <c r="AR35" i="3"/>
  <c r="B35" i="3"/>
  <c r="AR253" i="3"/>
  <c r="B253" i="3"/>
  <c r="AR188" i="3"/>
  <c r="B203" i="3"/>
  <c r="B254" i="3"/>
  <c r="AR254" i="3"/>
  <c r="AR206" i="3"/>
  <c r="B124" i="3"/>
  <c r="AR124" i="3"/>
  <c r="AR39" i="3"/>
  <c r="B39" i="3"/>
  <c r="AR44" i="3"/>
  <c r="B44" i="3"/>
  <c r="AR248" i="3"/>
  <c r="B248" i="3"/>
  <c r="AR251" i="3"/>
  <c r="B251" i="3"/>
  <c r="B204" i="3"/>
  <c r="AR204" i="3"/>
  <c r="H355" i="6"/>
  <c r="P6" i="6" s="1"/>
  <c r="P5" i="6" s="1"/>
  <c r="B234" i="3"/>
  <c r="B245" i="3"/>
  <c r="AR245" i="3"/>
  <c r="J256" i="3"/>
  <c r="K272" i="1" s="1"/>
  <c r="K273" i="1" s="1"/>
  <c r="F256" i="3"/>
  <c r="G272" i="1" s="1"/>
  <c r="N256" i="3"/>
  <c r="O272" i="1" s="1"/>
  <c r="O273" i="1" s="1"/>
  <c r="L256" i="3"/>
  <c r="M272" i="1" s="1"/>
  <c r="M273" i="1" s="1"/>
  <c r="O256" i="3"/>
  <c r="P272" i="1" s="1"/>
  <c r="P273" i="1" s="1"/>
  <c r="H256" i="3"/>
  <c r="I272" i="1" s="1"/>
  <c r="I273" i="1" s="1"/>
  <c r="P256" i="3"/>
  <c r="Q272" i="1" s="1"/>
  <c r="Q273" i="1" s="1"/>
  <c r="K256" i="3"/>
  <c r="L272" i="1" s="1"/>
  <c r="L273" i="1" s="1"/>
  <c r="G256" i="3"/>
  <c r="H272" i="1" s="1"/>
  <c r="H273" i="1" s="1"/>
  <c r="AR98" i="3"/>
  <c r="V256" i="3"/>
  <c r="X272" i="1" s="1"/>
  <c r="X273" i="1" s="1"/>
  <c r="D24" i="5" s="1"/>
  <c r="T256" i="3"/>
  <c r="U272" i="1" s="1"/>
  <c r="U273" i="1" s="1"/>
  <c r="S256" i="3"/>
  <c r="T272" i="1" s="1"/>
  <c r="T273" i="1" s="1"/>
  <c r="Q256" i="3"/>
  <c r="R272" i="1" s="1"/>
  <c r="R273" i="1" s="1"/>
  <c r="I256" i="3"/>
  <c r="J272" i="1" s="1"/>
  <c r="J273" i="1" s="1"/>
  <c r="U256" i="3"/>
  <c r="V272" i="1" s="1"/>
  <c r="V273" i="1" s="1"/>
  <c r="AR127" i="3"/>
  <c r="B127" i="3"/>
  <c r="AR141" i="3"/>
  <c r="AR42" i="3"/>
  <c r="R256" i="3"/>
  <c r="S272" i="1" s="1"/>
  <c r="S273" i="1" s="1"/>
  <c r="AR91" i="3"/>
  <c r="B26" i="3"/>
  <c r="B48" i="3"/>
  <c r="AR48" i="3"/>
  <c r="B239" i="3"/>
  <c r="AR14" i="3"/>
  <c r="B14" i="3"/>
  <c r="AR22" i="3"/>
  <c r="B22" i="3"/>
  <c r="B220" i="3"/>
  <c r="AR220" i="3"/>
  <c r="AR13" i="3"/>
  <c r="B13" i="3"/>
  <c r="AR30" i="3"/>
  <c r="B30" i="3"/>
  <c r="AR32" i="3"/>
  <c r="B32" i="3"/>
  <c r="AR5" i="3"/>
  <c r="B5" i="3"/>
  <c r="AR24" i="3"/>
  <c r="B24" i="3"/>
  <c r="G277" i="1"/>
  <c r="AR19" i="3"/>
  <c r="B19" i="3"/>
  <c r="AR21" i="3"/>
  <c r="B21" i="3"/>
  <c r="AR7" i="3"/>
  <c r="B7" i="3"/>
  <c r="AR11" i="3"/>
  <c r="B11" i="3"/>
  <c r="B230" i="3"/>
  <c r="AR27" i="3"/>
  <c r="B27" i="3"/>
  <c r="AR29" i="3"/>
  <c r="B29" i="3"/>
  <c r="AR15" i="3"/>
  <c r="B15" i="3"/>
  <c r="AR4" i="3"/>
  <c r="B4" i="3"/>
  <c r="AR23" i="3"/>
  <c r="B23" i="3"/>
  <c r="AR9" i="3"/>
  <c r="B9" i="3"/>
  <c r="AR12" i="3"/>
  <c r="B12" i="3"/>
  <c r="AR31" i="3"/>
  <c r="B31" i="3"/>
  <c r="AR17" i="3"/>
  <c r="B17" i="3"/>
  <c r="AR54" i="3"/>
  <c r="B129" i="3"/>
  <c r="AR134" i="3"/>
  <c r="AR28" i="3"/>
  <c r="B28" i="3"/>
  <c r="AR16" i="3"/>
  <c r="B16" i="3"/>
  <c r="AR33" i="3"/>
  <c r="B33" i="3"/>
  <c r="AR20" i="3"/>
  <c r="B20" i="3"/>
  <c r="AR6" i="3"/>
  <c r="B6" i="3"/>
  <c r="AR8" i="3"/>
  <c r="B8" i="3"/>
  <c r="AR25" i="3"/>
  <c r="B25" i="3"/>
  <c r="M256" i="3"/>
  <c r="N272" i="1" s="1"/>
  <c r="N273" i="1" s="1"/>
  <c r="AR18" i="3"/>
  <c r="B18" i="3"/>
  <c r="AR45" i="3"/>
  <c r="B45" i="3"/>
  <c r="D169" i="1"/>
  <c r="D61" i="1"/>
  <c r="C207" i="1"/>
  <c r="C54" i="1"/>
  <c r="C246" i="1"/>
  <c r="C253" i="1"/>
  <c r="D63" i="1"/>
  <c r="D123" i="1"/>
  <c r="C88" i="1"/>
  <c r="C238" i="1"/>
  <c r="C62" i="1"/>
  <c r="D117" i="1"/>
  <c r="C218" i="1"/>
  <c r="E20" i="5"/>
  <c r="D20" i="5" s="1"/>
  <c r="E19" i="5" s="1"/>
  <c r="D19" i="5" s="1"/>
  <c r="C193" i="1"/>
  <c r="D179" i="1"/>
  <c r="C116" i="1"/>
  <c r="D69" i="1"/>
  <c r="D170" i="1"/>
  <c r="D211" i="1"/>
  <c r="C46" i="1"/>
  <c r="D156" i="1"/>
  <c r="C214" i="1"/>
  <c r="C167" i="1"/>
  <c r="D220" i="1"/>
  <c r="D137" i="1"/>
  <c r="C103" i="1"/>
  <c r="C72" i="1"/>
  <c r="C142" i="1"/>
  <c r="C195" i="1"/>
  <c r="C212" i="1"/>
  <c r="D196" i="1"/>
  <c r="D106" i="1"/>
  <c r="D65" i="1"/>
  <c r="C158" i="1"/>
  <c r="C131" i="1"/>
  <c r="D67" i="1"/>
  <c r="C97" i="1"/>
  <c r="C45" i="1"/>
  <c r="D99" i="1"/>
  <c r="C102" i="1"/>
  <c r="AR63" i="3"/>
  <c r="B63" i="3"/>
  <c r="B243" i="3"/>
  <c r="AR243" i="3"/>
  <c r="AR241" i="3"/>
  <c r="B241" i="3"/>
  <c r="B164" i="3"/>
  <c r="AR164" i="3"/>
  <c r="AR200" i="3"/>
  <c r="B200" i="3"/>
  <c r="D91" i="1"/>
  <c r="B119" i="3"/>
  <c r="E21" i="5"/>
  <c r="D21" i="5" s="1"/>
  <c r="B55" i="3"/>
  <c r="AR55" i="3"/>
  <c r="AR229" i="3"/>
  <c r="B229" i="3"/>
  <c r="B183" i="3"/>
  <c r="AR183" i="3"/>
  <c r="B155" i="3"/>
  <c r="AR155" i="3"/>
  <c r="AR178" i="3"/>
  <c r="B178" i="3"/>
  <c r="AR73" i="3"/>
  <c r="B73" i="3"/>
  <c r="B122" i="3"/>
  <c r="AR122" i="3"/>
  <c r="C155" i="1"/>
  <c r="D184" i="1"/>
  <c r="D100" i="1"/>
  <c r="B49" i="3"/>
  <c r="AR49" i="3"/>
  <c r="B80" i="3"/>
  <c r="AR80" i="3"/>
  <c r="B52" i="3"/>
  <c r="AR52" i="3"/>
  <c r="AR190" i="3"/>
  <c r="B190" i="3"/>
  <c r="AR38" i="3"/>
  <c r="B38" i="3"/>
  <c r="B84" i="3"/>
  <c r="AR84" i="3"/>
  <c r="AR77" i="3"/>
  <c r="B77" i="3"/>
  <c r="D177" i="1"/>
  <c r="AR173" i="3"/>
  <c r="B173" i="3"/>
  <c r="D153" i="1"/>
  <c r="C133" i="1"/>
  <c r="D203" i="1"/>
  <c r="AR154" i="3"/>
  <c r="B192" i="3"/>
  <c r="AR192" i="3"/>
  <c r="AR90" i="3"/>
  <c r="B90" i="3"/>
  <c r="D95" i="1"/>
  <c r="AR116" i="3"/>
  <c r="AR187" i="3"/>
  <c r="B187" i="3"/>
  <c r="B46" i="3"/>
  <c r="AR46" i="3"/>
  <c r="AR96" i="3"/>
  <c r="B96" i="3"/>
  <c r="B224" i="3"/>
  <c r="AR224" i="3"/>
  <c r="C250" i="1"/>
  <c r="B202" i="3"/>
  <c r="AR202" i="3"/>
  <c r="B79" i="3"/>
  <c r="AR79" i="3"/>
  <c r="AR129" i="3"/>
  <c r="B131" i="3"/>
  <c r="AR175" i="3"/>
  <c r="B175" i="3"/>
  <c r="AR56" i="3"/>
  <c r="B56" i="3"/>
  <c r="B171" i="3"/>
  <c r="AR171" i="3"/>
  <c r="B184" i="3"/>
  <c r="AR184" i="3"/>
  <c r="C216" i="1"/>
  <c r="D190" i="1"/>
  <c r="C229" i="1"/>
  <c r="B112" i="3"/>
  <c r="AR112" i="3"/>
  <c r="B191" i="3"/>
  <c r="AR191" i="3"/>
  <c r="AR205" i="3"/>
  <c r="B205" i="3"/>
  <c r="B137" i="3"/>
  <c r="AR136" i="3"/>
  <c r="B223" i="3"/>
  <c r="AR223" i="3"/>
  <c r="B153" i="3"/>
  <c r="AR153" i="3"/>
  <c r="AR176" i="3"/>
  <c r="B176" i="3"/>
  <c r="B144" i="3"/>
  <c r="AR144" i="3"/>
  <c r="D139" i="1"/>
  <c r="D201" i="1"/>
  <c r="D206" i="1"/>
  <c r="D172" i="1"/>
  <c r="AS256" i="3"/>
  <c r="AR186" i="3"/>
  <c r="B186" i="3"/>
  <c r="B167" i="3"/>
  <c r="AR167" i="3"/>
  <c r="AR211" i="3"/>
  <c r="B211" i="3"/>
  <c r="AR132" i="3"/>
  <c r="B134" i="3"/>
  <c r="D138" i="1"/>
  <c r="C164" i="1"/>
  <c r="B3" i="3"/>
  <c r="AR3" i="3"/>
  <c r="AR225" i="3"/>
  <c r="B225" i="3"/>
  <c r="AR159" i="3"/>
  <c r="B159" i="3"/>
  <c r="AR74" i="3"/>
  <c r="B74" i="3"/>
  <c r="B51" i="3"/>
  <c r="AR51" i="3"/>
  <c r="C232" i="1"/>
  <c r="C185" i="1"/>
  <c r="AR113" i="3"/>
  <c r="B113" i="3"/>
  <c r="B227" i="3"/>
  <c r="AR227" i="3"/>
  <c r="D127" i="1"/>
  <c r="AR232" i="3"/>
  <c r="B232" i="3"/>
  <c r="AR146" i="3"/>
  <c r="B146" i="3"/>
  <c r="AR238" i="3"/>
  <c r="B238" i="3"/>
  <c r="B196" i="3"/>
  <c r="AR196" i="3"/>
  <c r="AR157" i="3"/>
  <c r="B157" i="3"/>
  <c r="B193" i="3"/>
  <c r="AR193" i="3"/>
  <c r="B228" i="3"/>
  <c r="AR228" i="3"/>
  <c r="AR242" i="3"/>
  <c r="B242" i="3"/>
  <c r="D148" i="1"/>
  <c r="C191" i="1"/>
  <c r="D124" i="1"/>
  <c r="D146" i="1"/>
  <c r="C188" i="1"/>
  <c r="D188" i="1"/>
  <c r="D162" i="1"/>
  <c r="C85" i="1"/>
  <c r="D81" i="1"/>
  <c r="C134" i="1"/>
  <c r="C129" i="1"/>
  <c r="D58" i="1"/>
  <c r="D89" i="1"/>
  <c r="D114" i="1"/>
  <c r="D132" i="1"/>
  <c r="D173" i="1"/>
  <c r="D163" i="1"/>
  <c r="C87" i="1"/>
  <c r="C247" i="1"/>
  <c r="D200" i="1"/>
  <c r="D237" i="1"/>
  <c r="D111" i="1"/>
  <c r="D259" i="1"/>
  <c r="C259" i="1"/>
  <c r="D260" i="1"/>
  <c r="D205" i="1"/>
  <c r="D136" i="1"/>
  <c r="C122" i="1"/>
  <c r="D178" i="1"/>
  <c r="D83" i="1"/>
  <c r="C83" i="1"/>
  <c r="C198" i="1"/>
  <c r="D198" i="1"/>
  <c r="D101" i="1"/>
  <c r="C176" i="1"/>
  <c r="D257" i="1"/>
  <c r="C183" i="1"/>
  <c r="D183" i="1"/>
  <c r="D86" i="1"/>
  <c r="C86" i="1"/>
  <c r="D93" i="1"/>
  <c r="C93" i="1"/>
  <c r="C204" i="1"/>
  <c r="D204" i="1"/>
  <c r="C125" i="1"/>
  <c r="D210" i="1"/>
  <c r="C210" i="1"/>
  <c r="C151" i="1"/>
  <c r="D151" i="1"/>
  <c r="D43" i="1"/>
  <c r="C240" i="1"/>
  <c r="D240" i="1"/>
  <c r="C108" i="1"/>
  <c r="D108" i="1"/>
  <c r="C222" i="1"/>
  <c r="D222" i="1"/>
  <c r="D70" i="1"/>
  <c r="C252" i="1"/>
  <c r="D252" i="1"/>
  <c r="C112" i="1"/>
  <c r="D112" i="1"/>
  <c r="C140" i="1"/>
  <c r="D82" i="1"/>
  <c r="C119" i="1"/>
  <c r="C94" i="1"/>
  <c r="C262" i="1"/>
  <c r="D264" i="1"/>
  <c r="C264" i="1"/>
  <c r="D223" i="1"/>
  <c r="D194" i="1"/>
  <c r="D227" i="1"/>
  <c r="D141" i="1"/>
  <c r="C221" i="1"/>
  <c r="C219" i="1"/>
  <c r="D219" i="1"/>
  <c r="C118" i="1"/>
  <c r="D225" i="1"/>
  <c r="C225" i="1"/>
  <c r="D261" i="1"/>
  <c r="D182" i="1"/>
  <c r="C157" i="1"/>
  <c r="D152" i="1"/>
  <c r="C152" i="1"/>
  <c r="D109" i="1"/>
  <c r="C109" i="1"/>
  <c r="D233" i="1"/>
  <c r="C233" i="1"/>
  <c r="C213" i="1"/>
  <c r="D213" i="1"/>
  <c r="C120" i="1"/>
  <c r="D120" i="1"/>
  <c r="C149" i="1"/>
  <c r="D228" i="1"/>
  <c r="C228" i="1"/>
  <c r="D145" i="1"/>
  <c r="C215" i="1"/>
  <c r="D171" i="1"/>
  <c r="D55" i="1"/>
  <c r="C55" i="1"/>
  <c r="C165" i="1"/>
  <c r="D165" i="1"/>
  <c r="D235" i="1"/>
  <c r="C235" i="1"/>
  <c r="C166" i="1"/>
  <c r="D166" i="1"/>
  <c r="C159" i="1"/>
  <c r="D159" i="1"/>
  <c r="D135" i="1"/>
  <c r="C135" i="1"/>
  <c r="D110" i="1"/>
  <c r="C110" i="1"/>
  <c r="D92" i="1"/>
  <c r="C92" i="1"/>
  <c r="D71" i="1"/>
  <c r="C71" i="1"/>
  <c r="C256" i="1"/>
  <c r="D256" i="1"/>
  <c r="D60" i="1"/>
  <c r="C60" i="1"/>
  <c r="D234" i="1"/>
  <c r="C234" i="1"/>
  <c r="C244" i="1"/>
  <c r="D244" i="1"/>
  <c r="C241" i="1"/>
  <c r="D241" i="1"/>
  <c r="D150" i="1"/>
  <c r="C150" i="1"/>
  <c r="C239" i="1"/>
  <c r="D239" i="1"/>
  <c r="C175" i="1"/>
  <c r="D175" i="1"/>
  <c r="D186" i="1"/>
  <c r="C186" i="1"/>
  <c r="D181" i="1"/>
  <c r="C181" i="1"/>
  <c r="D202" i="1"/>
  <c r="C202" i="1"/>
  <c r="C209" i="1"/>
  <c r="D209" i="1"/>
  <c r="C217" i="1"/>
  <c r="D217" i="1"/>
  <c r="D107" i="1"/>
  <c r="C107" i="1"/>
  <c r="D104" i="1"/>
  <c r="C104" i="1"/>
  <c r="C251" i="1"/>
  <c r="D251" i="1"/>
  <c r="D192" i="1"/>
  <c r="C192" i="1"/>
  <c r="C59" i="1"/>
  <c r="D59" i="1"/>
  <c r="C113" i="1"/>
  <c r="D113" i="1"/>
  <c r="C126" i="1"/>
  <c r="D126" i="1"/>
  <c r="D154" i="1"/>
  <c r="C154" i="1"/>
  <c r="C160" i="1"/>
  <c r="D160" i="1"/>
  <c r="C168" i="1"/>
  <c r="D168" i="1"/>
  <c r="C66" i="1"/>
  <c r="D66" i="1"/>
  <c r="AG256" i="3"/>
  <c r="O10" i="1" s="1"/>
  <c r="Y256" i="3"/>
  <c r="G268" i="1" s="1"/>
  <c r="AC256" i="3"/>
  <c r="K268" i="1" s="1"/>
  <c r="AL256" i="3"/>
  <c r="T268" i="1" s="1"/>
  <c r="C49" i="1"/>
  <c r="D49" i="1"/>
  <c r="D12" i="1"/>
  <c r="C12" i="1"/>
  <c r="D258" i="1"/>
  <c r="C258" i="1"/>
  <c r="C20" i="5"/>
  <c r="C19" i="5" s="1"/>
  <c r="C40" i="1"/>
  <c r="D40" i="1"/>
  <c r="D22" i="1"/>
  <c r="C22" i="1"/>
  <c r="C38" i="1"/>
  <c r="D38" i="1"/>
  <c r="D18" i="1"/>
  <c r="C18" i="1"/>
  <c r="C34" i="1"/>
  <c r="D34" i="1"/>
  <c r="AE256" i="3"/>
  <c r="D187" i="1"/>
  <c r="C187" i="1"/>
  <c r="AD256" i="3"/>
  <c r="D263" i="1"/>
  <c r="C263" i="1"/>
  <c r="C236" i="1"/>
  <c r="D236" i="1"/>
  <c r="AO256" i="3"/>
  <c r="D230" i="1"/>
  <c r="C230" i="1"/>
  <c r="C21" i="1"/>
  <c r="D21" i="1"/>
  <c r="Z256" i="3"/>
  <c r="AI256" i="3"/>
  <c r="D33" i="1"/>
  <c r="C33" i="1"/>
  <c r="C24" i="1"/>
  <c r="D24" i="1"/>
  <c r="C30" i="1"/>
  <c r="D30" i="1"/>
  <c r="C26" i="1"/>
  <c r="D26" i="1"/>
  <c r="C42" i="1"/>
  <c r="D42" i="1"/>
  <c r="AB256" i="3"/>
  <c r="C16" i="1"/>
  <c r="D16" i="1"/>
  <c r="D37" i="1"/>
  <c r="C37" i="1"/>
  <c r="D20" i="1"/>
  <c r="C20" i="1"/>
  <c r="C17" i="1"/>
  <c r="D17" i="1"/>
  <c r="AJ256" i="3"/>
  <c r="AH256" i="3"/>
  <c r="AM256" i="3"/>
  <c r="C28" i="1"/>
  <c r="D28" i="1"/>
  <c r="AN256" i="3"/>
  <c r="C21" i="5"/>
  <c r="AA256" i="3"/>
  <c r="C44" i="1"/>
  <c r="D44" i="1"/>
  <c r="AK256" i="3"/>
  <c r="C32" i="1"/>
  <c r="D32" i="1"/>
  <c r="D53" i="1"/>
  <c r="C53" i="1"/>
  <c r="AF256" i="3"/>
  <c r="C13" i="1"/>
  <c r="D13" i="1"/>
  <c r="D29" i="1"/>
  <c r="C29" i="1"/>
  <c r="D14" i="1"/>
  <c r="C14" i="1"/>
  <c r="C36" i="1"/>
  <c r="D36" i="1"/>
  <c r="D25" i="1"/>
  <c r="C25" i="1"/>
  <c r="D41" i="1"/>
  <c r="C41" i="1"/>
  <c r="D208" i="1"/>
  <c r="C208" i="1"/>
  <c r="C23" i="5" l="1"/>
  <c r="G273" i="1"/>
  <c r="D22" i="5"/>
  <c r="AR256" i="3"/>
  <c r="K10" i="1"/>
  <c r="T10" i="1"/>
  <c r="G10" i="1"/>
  <c r="O268" i="1"/>
  <c r="V268" i="1"/>
  <c r="V10" i="1"/>
  <c r="J268" i="1"/>
  <c r="J10" i="1"/>
  <c r="S268" i="1"/>
  <c r="S10" i="1"/>
  <c r="W268" i="1"/>
  <c r="W10" i="1"/>
  <c r="U10" i="1"/>
  <c r="U268" i="1"/>
  <c r="Q268" i="1"/>
  <c r="Q10" i="1"/>
  <c r="M268" i="1"/>
  <c r="M10" i="1"/>
  <c r="N268" i="1"/>
  <c r="N10" i="1"/>
  <c r="I268" i="1"/>
  <c r="I10" i="1"/>
  <c r="P268" i="1"/>
  <c r="P10" i="1"/>
  <c r="H268" i="1"/>
  <c r="H10" i="1"/>
  <c r="R268" i="1"/>
  <c r="R10" i="1"/>
  <c r="L268" i="1"/>
  <c r="L10" i="1"/>
  <c r="G278" i="1" l="1"/>
  <c r="W6" i="1" s="1"/>
  <c r="W5" i="1" s="1"/>
  <c r="D23" i="5"/>
  <c r="D26" i="5" s="1"/>
  <c r="X10" i="1"/>
  <c r="G27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_m0nGo_</author>
  </authors>
  <commentList>
    <comment ref="B25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_m0nGo_:</t>
        </r>
        <r>
          <rPr>
            <sz val="9"/>
            <color indexed="81"/>
            <rFont val="Tahoma"/>
            <family val="2"/>
          </rPr>
          <t xml:space="preserve">
ZeiileWichtig für den Fall der Ausblendung über das Feld Z1 damit Preis = 0 wird und kein Fehler entsteht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_m0nGo_</author>
  </authors>
  <commentList>
    <comment ref="B33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ZeiileWichtig für den Fall der Ausblendung über das Feld Q damit Preis = 0 wird und kein Fehler entsteht</t>
        </r>
      </text>
    </comment>
  </commentList>
</comments>
</file>

<file path=xl/sharedStrings.xml><?xml version="1.0" encoding="utf-8"?>
<sst xmlns="http://schemas.openxmlformats.org/spreadsheetml/2006/main" count="3129" uniqueCount="1194">
  <si>
    <t>SETS</t>
    <phoneticPr fontId="12" type="noConversion"/>
  </si>
  <si>
    <t>102 401</t>
    <phoneticPr fontId="9" type="noConversion"/>
  </si>
  <si>
    <t>S</t>
  </si>
  <si>
    <t>M</t>
  </si>
  <si>
    <t>G netto</t>
    <phoneticPr fontId="12" type="noConversion"/>
  </si>
  <si>
    <t>101 902</t>
  </si>
  <si>
    <t>Preis</t>
    <phoneticPr fontId="12" type="noConversion"/>
  </si>
  <si>
    <t>Gewicht</t>
    <phoneticPr fontId="12" type="noConversion"/>
  </si>
  <si>
    <t>kg</t>
    <phoneticPr fontId="12" type="noConversion"/>
  </si>
  <si>
    <t>102 301</t>
    <phoneticPr fontId="9" type="noConversion"/>
  </si>
  <si>
    <t>XL</t>
  </si>
  <si>
    <t>G netto</t>
    <phoneticPr fontId="12" type="noConversion"/>
  </si>
  <si>
    <t>Gewicht</t>
    <phoneticPr fontId="12" type="noConversion"/>
  </si>
  <si>
    <t>SPAX</t>
    <phoneticPr fontId="12" type="noConversion"/>
  </si>
  <si>
    <t>102 402</t>
    <phoneticPr fontId="12" type="noConversion"/>
  </si>
  <si>
    <t>Preis</t>
    <phoneticPr fontId="12" type="noConversion"/>
  </si>
  <si>
    <t>E inkl. 19%</t>
    <phoneticPr fontId="12" type="noConversion"/>
  </si>
  <si>
    <t>101 906</t>
    <phoneticPr fontId="9" type="noConversion"/>
  </si>
  <si>
    <t>101 907</t>
    <phoneticPr fontId="9" type="noConversion"/>
  </si>
  <si>
    <t>101 908</t>
    <phoneticPr fontId="9" type="noConversion"/>
  </si>
  <si>
    <t>101 909</t>
    <phoneticPr fontId="9" type="noConversion"/>
  </si>
  <si>
    <t>101 905</t>
    <phoneticPr fontId="9" type="noConversion"/>
  </si>
  <si>
    <t>101 605</t>
    <phoneticPr fontId="9" type="noConversion"/>
  </si>
  <si>
    <t>102 101</t>
    <phoneticPr fontId="12" type="noConversion"/>
  </si>
  <si>
    <t>102 102</t>
    <phoneticPr fontId="12" type="noConversion"/>
  </si>
  <si>
    <t xml:space="preserve">Notes: </t>
  </si>
  <si>
    <t>Schraubenlänge ZYLINDERKOPF</t>
    <phoneticPr fontId="12" type="noConversion"/>
  </si>
  <si>
    <t>Anzahl</t>
    <phoneticPr fontId="12" type="noConversion"/>
  </si>
  <si>
    <t>SETS</t>
    <phoneticPr fontId="12" type="noConversion"/>
  </si>
  <si>
    <t>101 409</t>
    <phoneticPr fontId="9" type="noConversion"/>
  </si>
  <si>
    <t>Gateway 2</t>
  </si>
  <si>
    <t>101 410</t>
    <phoneticPr fontId="9" type="noConversion"/>
  </si>
  <si>
    <t>101 411</t>
    <phoneticPr fontId="9" type="noConversion"/>
  </si>
  <si>
    <t>101 412</t>
    <phoneticPr fontId="9" type="noConversion"/>
  </si>
  <si>
    <t>101 413</t>
    <phoneticPr fontId="9" type="noConversion"/>
  </si>
  <si>
    <t>Fomes Big Jugs 2</t>
  </si>
  <si>
    <t>101 414</t>
    <phoneticPr fontId="9" type="noConversion"/>
  </si>
  <si>
    <t>102 501</t>
    <phoneticPr fontId="9" type="noConversion"/>
  </si>
  <si>
    <t>102 502</t>
    <phoneticPr fontId="9" type="noConversion"/>
  </si>
  <si>
    <t>102 503</t>
    <phoneticPr fontId="9" type="noConversion"/>
  </si>
  <si>
    <t>102 504</t>
    <phoneticPr fontId="9" type="noConversion"/>
  </si>
  <si>
    <t>102 601</t>
    <phoneticPr fontId="9" type="noConversion"/>
  </si>
  <si>
    <t>102 602</t>
    <phoneticPr fontId="9" type="noConversion"/>
  </si>
  <si>
    <t>102 603</t>
    <phoneticPr fontId="9" type="noConversion"/>
  </si>
  <si>
    <t>102 604</t>
    <phoneticPr fontId="9" type="noConversion"/>
  </si>
  <si>
    <t>102 605</t>
    <phoneticPr fontId="9" type="noConversion"/>
  </si>
  <si>
    <t>102 606</t>
    <phoneticPr fontId="9" type="noConversion"/>
  </si>
  <si>
    <t>102 607</t>
    <phoneticPr fontId="9" type="noConversion"/>
  </si>
  <si>
    <t>101 604</t>
    <phoneticPr fontId="9" type="noConversion"/>
  </si>
  <si>
    <t>103 001</t>
    <phoneticPr fontId="9" type="noConversion"/>
  </si>
  <si>
    <t>Pipe Typ 2</t>
  </si>
  <si>
    <t>103 002</t>
    <phoneticPr fontId="9" type="noConversion"/>
  </si>
  <si>
    <t>103 003</t>
    <phoneticPr fontId="9" type="noConversion"/>
  </si>
  <si>
    <t>101 903</t>
  </si>
  <si>
    <t>101 904</t>
  </si>
  <si>
    <t>101 905</t>
  </si>
  <si>
    <t>101 906</t>
  </si>
  <si>
    <t>101 907</t>
  </si>
  <si>
    <t>101 908</t>
  </si>
  <si>
    <t>101 909</t>
  </si>
  <si>
    <t>101 901</t>
    <phoneticPr fontId="9" type="noConversion"/>
  </si>
  <si>
    <t>101 902</t>
    <phoneticPr fontId="9" type="noConversion"/>
  </si>
  <si>
    <t>101 903</t>
    <phoneticPr fontId="9" type="noConversion"/>
  </si>
  <si>
    <t>101 904</t>
    <phoneticPr fontId="9" type="noConversion"/>
  </si>
  <si>
    <t>101 103</t>
    <phoneticPr fontId="9" type="noConversion"/>
  </si>
  <si>
    <t>101 311</t>
    <phoneticPr fontId="9" type="noConversion"/>
  </si>
  <si>
    <t>101 316</t>
    <phoneticPr fontId="9" type="noConversion"/>
  </si>
  <si>
    <t>101 317</t>
    <phoneticPr fontId="9" type="noConversion"/>
  </si>
  <si>
    <t>Happy Kids 2</t>
  </si>
  <si>
    <t>Happy Kids 3</t>
  </si>
  <si>
    <t>Happy Kids 4</t>
  </si>
  <si>
    <t>101 901</t>
  </si>
  <si>
    <t>101 507</t>
    <phoneticPr fontId="9" type="noConversion"/>
  </si>
  <si>
    <t>101 508</t>
    <phoneticPr fontId="9" type="noConversion"/>
  </si>
  <si>
    <t>101 509</t>
    <phoneticPr fontId="9" type="noConversion"/>
  </si>
  <si>
    <t>101 510</t>
    <phoneticPr fontId="9" type="noConversion"/>
  </si>
  <si>
    <t>L</t>
  </si>
  <si>
    <t>SPAX</t>
    <phoneticPr fontId="12" type="noConversion"/>
  </si>
  <si>
    <t>102 101</t>
    <phoneticPr fontId="12" type="noConversion"/>
  </si>
  <si>
    <t>101 105</t>
    <phoneticPr fontId="9" type="noConversion"/>
  </si>
  <si>
    <t>101 204</t>
    <phoneticPr fontId="9" type="noConversion"/>
  </si>
  <si>
    <t>101 206</t>
    <phoneticPr fontId="9" type="noConversion"/>
  </si>
  <si>
    <t>101 207</t>
    <phoneticPr fontId="9" type="noConversion"/>
  </si>
  <si>
    <t>101 208</t>
    <phoneticPr fontId="9" type="noConversion"/>
  </si>
  <si>
    <t>101 313</t>
    <phoneticPr fontId="9" type="noConversion"/>
  </si>
  <si>
    <t>101 314</t>
    <phoneticPr fontId="9" type="noConversion"/>
  </si>
  <si>
    <t>101 315</t>
    <phoneticPr fontId="9" type="noConversion"/>
  </si>
  <si>
    <t>101 318</t>
    <phoneticPr fontId="9" type="noConversion"/>
  </si>
  <si>
    <t>101 319</t>
    <phoneticPr fontId="9" type="noConversion"/>
  </si>
  <si>
    <t>101 320</t>
    <phoneticPr fontId="9" type="noConversion"/>
  </si>
  <si>
    <t>102 608</t>
    <phoneticPr fontId="9" type="noConversion"/>
  </si>
  <si>
    <t>102 609</t>
    <phoneticPr fontId="9" type="noConversion"/>
  </si>
  <si>
    <t>101 402</t>
    <phoneticPr fontId="9" type="noConversion"/>
  </si>
  <si>
    <t>101 406</t>
    <phoneticPr fontId="9" type="noConversion"/>
  </si>
  <si>
    <t>101 407</t>
    <phoneticPr fontId="9" type="noConversion"/>
  </si>
  <si>
    <t>QTY.</t>
  </si>
  <si>
    <t>101 408</t>
    <phoneticPr fontId="9" type="noConversion"/>
  </si>
  <si>
    <t>ON:</t>
  </si>
  <si>
    <t>Date:</t>
  </si>
  <si>
    <t>TOTAL</t>
  </si>
  <si>
    <t>HOLDS</t>
  </si>
  <si>
    <t>Macros</t>
  </si>
  <si>
    <t>MACROS</t>
  </si>
  <si>
    <t>SYSTEM</t>
  </si>
  <si>
    <t>Kids</t>
  </si>
  <si>
    <t>System</t>
  </si>
  <si>
    <t>Description</t>
  </si>
  <si>
    <t>Weight (kg)</t>
  </si>
  <si>
    <t>Total sets</t>
  </si>
  <si>
    <t>Total sets per color</t>
  </si>
  <si>
    <t>Total holds per color</t>
  </si>
  <si>
    <t>Total holds</t>
  </si>
  <si>
    <t>102 402</t>
  </si>
  <si>
    <t>XL-XXL</t>
  </si>
  <si>
    <t>Happy Kids 5</t>
  </si>
  <si>
    <t>Happy Kids 6</t>
  </si>
  <si>
    <t>Rain Forest 3</t>
  </si>
  <si>
    <t>Rain Forest 4</t>
  </si>
  <si>
    <t>Rain Forest 5</t>
  </si>
  <si>
    <t>Tiny Crusher 3</t>
  </si>
  <si>
    <t>Tiny Crusher 4</t>
  </si>
  <si>
    <t>Desert Wind 4</t>
  </si>
  <si>
    <t>101 325</t>
  </si>
  <si>
    <t>101 210</t>
  </si>
  <si>
    <t>101 211</t>
  </si>
  <si>
    <t>102 103</t>
  </si>
  <si>
    <t>102 104</t>
  </si>
  <si>
    <t>101 512</t>
  </si>
  <si>
    <t>101 513</t>
  </si>
  <si>
    <t>101 606</t>
  </si>
  <si>
    <t>101 416</t>
  </si>
  <si>
    <t>101 212</t>
  </si>
  <si>
    <t>101 324</t>
  </si>
  <si>
    <t>101 326</t>
  </si>
  <si>
    <t>101 327</t>
  </si>
  <si>
    <t>101 209</t>
  </si>
  <si>
    <t>030 004</t>
  </si>
  <si>
    <t>030 005</t>
  </si>
  <si>
    <t>T-Bone Set</t>
  </si>
  <si>
    <t>L-XL</t>
  </si>
  <si>
    <t>Brutto</t>
  </si>
  <si>
    <t>XS-XXL</t>
  </si>
  <si>
    <t>101 701</t>
  </si>
  <si>
    <t>T-Bone</t>
  </si>
  <si>
    <t>Crank</t>
  </si>
  <si>
    <t>030 003</t>
  </si>
  <si>
    <t>Tiny Crusher 1</t>
  </si>
  <si>
    <t>Tiny Crusher 2</t>
  </si>
  <si>
    <t>Light Crusher 1</t>
  </si>
  <si>
    <t>Light Crusher 2</t>
  </si>
  <si>
    <t>Light Crusher 3</t>
  </si>
  <si>
    <t>Essential Crusher 1</t>
  </si>
  <si>
    <t>Essential Crusher 2</t>
  </si>
  <si>
    <t>Essential Crusher 3</t>
  </si>
  <si>
    <t>Essential Crusher 4</t>
  </si>
  <si>
    <t>Heavy Crusher 1</t>
  </si>
  <si>
    <t>Heavy Crusher 2</t>
  </si>
  <si>
    <t>Heavy Crusher 3</t>
  </si>
  <si>
    <t>Heavy Crusher 4</t>
  </si>
  <si>
    <t>Heavy Crusher 5</t>
  </si>
  <si>
    <t>Heavy Crusher 6</t>
  </si>
  <si>
    <t>Heavy Crusher 7</t>
  </si>
  <si>
    <t>Heavy Crusher 8</t>
  </si>
  <si>
    <t>Heavy Crusher 9</t>
  </si>
  <si>
    <t>Woks 1</t>
  </si>
  <si>
    <t>Woks 2</t>
  </si>
  <si>
    <t>Woks 3</t>
  </si>
  <si>
    <t>Woks 4</t>
  </si>
  <si>
    <t>Woks 5</t>
  </si>
  <si>
    <t>Woks 6</t>
  </si>
  <si>
    <t>Woks 7</t>
  </si>
  <si>
    <t>Woks Set</t>
  </si>
  <si>
    <t>Fomes Footholds 1</t>
  </si>
  <si>
    <t>Ants 1</t>
  </si>
  <si>
    <t>Ants 2</t>
  </si>
  <si>
    <t>Fomes Footholds 2</t>
  </si>
  <si>
    <t>Fomes Small Crimps</t>
  </si>
  <si>
    <t>Ants 3</t>
  </si>
  <si>
    <t>Fomes Crimps</t>
  </si>
  <si>
    <t>Fomes Small Jugs</t>
  </si>
  <si>
    <t>Fomes Medium Jugs</t>
  </si>
  <si>
    <t>Happy Kids 1</t>
  </si>
  <si>
    <t>Tennis</t>
  </si>
  <si>
    <t>Worm Pinches</t>
  </si>
  <si>
    <t>Rain Forest 1</t>
  </si>
  <si>
    <t>Ants 4</t>
  </si>
  <si>
    <t>Gateway 1</t>
  </si>
  <si>
    <t>Gateway 3</t>
  </si>
  <si>
    <t>Fomes Big Jugs 1</t>
  </si>
  <si>
    <t>Volley</t>
  </si>
  <si>
    <t>Crazy Gibbon</t>
  </si>
  <si>
    <t>Deep Water</t>
  </si>
  <si>
    <t>Fomes Pigs</t>
  </si>
  <si>
    <t>Bricks</t>
  </si>
  <si>
    <t>Rain Forest 2</t>
  </si>
  <si>
    <t>Pipe Typ 1</t>
  </si>
  <si>
    <t>Pipe Typ 1+2</t>
  </si>
  <si>
    <t/>
  </si>
  <si>
    <t>System 1</t>
  </si>
  <si>
    <t>System 2</t>
  </si>
  <si>
    <t>System 3</t>
  </si>
  <si>
    <t>System 4</t>
  </si>
  <si>
    <t>System 5</t>
  </si>
  <si>
    <t>System 6</t>
  </si>
  <si>
    <t>System 7</t>
  </si>
  <si>
    <t>System 8</t>
  </si>
  <si>
    <t>System 9</t>
  </si>
  <si>
    <t>Katana (PU)</t>
  </si>
  <si>
    <t>Blaze (PU)</t>
  </si>
  <si>
    <t>101 511</t>
  </si>
  <si>
    <t>Order</t>
  </si>
  <si>
    <t>KIDS</t>
  </si>
  <si>
    <t>WHITE</t>
  </si>
  <si>
    <t>BLACK</t>
  </si>
  <si>
    <t>BLUE</t>
  </si>
  <si>
    <t>RED</t>
  </si>
  <si>
    <t>YELLOW</t>
  </si>
  <si>
    <t>GREEN</t>
  </si>
  <si>
    <t>ORANGE</t>
  </si>
  <si>
    <t>BROWN</t>
  </si>
  <si>
    <t>VIOLET</t>
  </si>
  <si>
    <t>MINT</t>
  </si>
  <si>
    <t>LIGHT GREY</t>
  </si>
  <si>
    <t>DARK GREY</t>
  </si>
  <si>
    <t>PINK FLUO</t>
  </si>
  <si>
    <t>ORANGE FLUO</t>
  </si>
  <si>
    <t>GREEN FLUO</t>
  </si>
  <si>
    <t>YELLOW FLUO</t>
  </si>
  <si>
    <t>Spax</t>
  </si>
  <si>
    <t>QTY./ Holds</t>
  </si>
  <si>
    <t>SYSTEMHOLD</t>
  </si>
  <si>
    <t>FINGERBOARD</t>
  </si>
  <si>
    <t>XS</t>
  </si>
  <si>
    <t>XXL</t>
  </si>
  <si>
    <t>M-XL</t>
  </si>
  <si>
    <t>T-WALL HOLDS &amp; MACROS</t>
  </si>
  <si>
    <t>Leerzeile für Z=1</t>
  </si>
  <si>
    <t>Art.-No.</t>
  </si>
  <si>
    <t>Anzahl</t>
  </si>
  <si>
    <t>101 514</t>
  </si>
  <si>
    <t>101 515</t>
  </si>
  <si>
    <t>101 516</t>
  </si>
  <si>
    <t>101 517</t>
  </si>
  <si>
    <t>101 518</t>
  </si>
  <si>
    <t>101 417</t>
  </si>
  <si>
    <t>101 418</t>
  </si>
  <si>
    <t>101 419</t>
  </si>
  <si>
    <t>101 328</t>
  </si>
  <si>
    <t>101 329</t>
  </si>
  <si>
    <t>101 420</t>
  </si>
  <si>
    <t>101 330</t>
  </si>
  <si>
    <t>101 331</t>
  </si>
  <si>
    <t>101 332</t>
  </si>
  <si>
    <t>101 333</t>
  </si>
  <si>
    <t>101 213</t>
  </si>
  <si>
    <t>101 214</t>
  </si>
  <si>
    <t>101 215</t>
  </si>
  <si>
    <t>Desert Wind 2</t>
  </si>
  <si>
    <t>Desert Wind 3</t>
  </si>
  <si>
    <t>M-L</t>
  </si>
  <si>
    <t>Northern Lights 1</t>
  </si>
  <si>
    <t>Northern Lights 2</t>
  </si>
  <si>
    <t>Northern Lights 3</t>
  </si>
  <si>
    <t>Northern Lights 4</t>
  </si>
  <si>
    <t>Northern Lights 5</t>
  </si>
  <si>
    <t>Northern Lights 6</t>
  </si>
  <si>
    <t>Northern Lights 7</t>
  </si>
  <si>
    <t>Northern Lights 8</t>
  </si>
  <si>
    <t>Northern Lights 9</t>
  </si>
  <si>
    <t>Northern Lights 10</t>
  </si>
  <si>
    <t>Northern Lights 11</t>
  </si>
  <si>
    <t>Northern Lights 12</t>
  </si>
  <si>
    <t>Northern Lights 13</t>
  </si>
  <si>
    <t>Northern Lights 14</t>
  </si>
  <si>
    <t>Northern Lights 15</t>
  </si>
  <si>
    <t>Northern Lights 16</t>
  </si>
  <si>
    <t>Desert Wind 1</t>
  </si>
  <si>
    <t>101 421</t>
  </si>
  <si>
    <t>101 422</t>
  </si>
  <si>
    <t>PURPLE</t>
  </si>
  <si>
    <t>Volcanoes 1</t>
  </si>
  <si>
    <t>Volcanoes 2</t>
  </si>
  <si>
    <t>Love Handle Maxi 1</t>
  </si>
  <si>
    <t>Love Handle Maxi 2</t>
  </si>
  <si>
    <t>Love Handle Maxi 3</t>
  </si>
  <si>
    <t>Dual-Tex GFK</t>
  </si>
  <si>
    <t>Single-Tex GFK</t>
  </si>
  <si>
    <t>Love Handle Medium 1</t>
  </si>
  <si>
    <t>Love Handle Medium 2</t>
  </si>
  <si>
    <t>Love Handle Medium 3</t>
  </si>
  <si>
    <t>Love Handle Medium 4</t>
  </si>
  <si>
    <t>Love Handle Medium 5</t>
  </si>
  <si>
    <t>Love Handle Medium 6</t>
  </si>
  <si>
    <t>Love Handle Set Full</t>
  </si>
  <si>
    <t>Love Handle Mini 1</t>
  </si>
  <si>
    <t>Love Handle Mini 2</t>
  </si>
  <si>
    <t>Love Handle Mini 3</t>
  </si>
  <si>
    <t>Love Handle Mini 4</t>
  </si>
  <si>
    <t>Love Handle Mini 5</t>
  </si>
  <si>
    <t>Love Handle Mini 6</t>
  </si>
  <si>
    <t>Size / Edition</t>
  </si>
  <si>
    <t>Screw-on calc</t>
  </si>
  <si>
    <t>Size for Orderfile</t>
  </si>
  <si>
    <t xml:space="preserve">Size </t>
  </si>
  <si>
    <t>XS-M</t>
  </si>
  <si>
    <t>XS-S</t>
  </si>
  <si>
    <t>XXX XXX</t>
  </si>
  <si>
    <t>300 501</t>
  </si>
  <si>
    <t>300 502</t>
  </si>
  <si>
    <t>300 301</t>
  </si>
  <si>
    <t>300 302</t>
  </si>
  <si>
    <t>300 303</t>
  </si>
  <si>
    <t>300 304</t>
  </si>
  <si>
    <t>300 305</t>
  </si>
  <si>
    <t>300 306</t>
  </si>
  <si>
    <t>300 201</t>
  </si>
  <si>
    <t>300 202</t>
  </si>
  <si>
    <t>300 203</t>
  </si>
  <si>
    <t>300 204</t>
  </si>
  <si>
    <t>300 205</t>
  </si>
  <si>
    <t>300 206</t>
  </si>
  <si>
    <t>300 207</t>
  </si>
  <si>
    <t>300 208</t>
  </si>
  <si>
    <t>300 209</t>
  </si>
  <si>
    <t>300 210</t>
  </si>
  <si>
    <t>300 211</t>
  </si>
  <si>
    <t>300 212</t>
  </si>
  <si>
    <t>300 101</t>
  </si>
  <si>
    <t>300 102</t>
  </si>
  <si>
    <t>300 103</t>
  </si>
  <si>
    <t>300 104</t>
  </si>
  <si>
    <t>300 105</t>
  </si>
  <si>
    <t>300 106</t>
  </si>
  <si>
    <t>300 107</t>
  </si>
  <si>
    <t>300 108</t>
  </si>
  <si>
    <t>300 109</t>
  </si>
  <si>
    <t>300 110</t>
  </si>
  <si>
    <t>300 111</t>
  </si>
  <si>
    <t>300 112</t>
  </si>
  <si>
    <t>101 334</t>
  </si>
  <si>
    <t>101 415</t>
  </si>
  <si>
    <t>Down Climb Mini</t>
  </si>
  <si>
    <t>22_01_11</t>
  </si>
  <si>
    <t>G netto fin</t>
  </si>
  <si>
    <t>SchraubenPreis in € (netto)</t>
  </si>
  <si>
    <t>Screws length</t>
  </si>
  <si>
    <t>No</t>
  </si>
  <si>
    <t>Screws count</t>
  </si>
  <si>
    <t>Packing:</t>
  </si>
  <si>
    <t>Screws:</t>
  </si>
  <si>
    <t>101 335</t>
  </si>
  <si>
    <t>Woks 8</t>
  </si>
  <si>
    <t>S-M</t>
  </si>
  <si>
    <t>101 216</t>
  </si>
  <si>
    <t>Down Climb Maxi</t>
  </si>
  <si>
    <t>Down Climb Midi</t>
  </si>
  <si>
    <t>¹ +5% for Holds / +20% for Macros</t>
  </si>
  <si>
    <t>101 523</t>
  </si>
  <si>
    <t>101 524</t>
  </si>
  <si>
    <t>101 525</t>
  </si>
  <si>
    <t>Northern Lights 17</t>
  </si>
  <si>
    <t>Northern Lights 18</t>
  </si>
  <si>
    <t>Northern Lights 19</t>
  </si>
  <si>
    <t>Happy Kids 7</t>
  </si>
  <si>
    <t>Happy Kids 8</t>
  </si>
  <si>
    <t>Happy Kids 9</t>
  </si>
  <si>
    <t>101 426</t>
  </si>
  <si>
    <t>101 339</t>
  </si>
  <si>
    <t>101 340</t>
  </si>
  <si>
    <t>101 522</t>
  </si>
  <si>
    <t>101 425</t>
  </si>
  <si>
    <t>101 218</t>
  </si>
  <si>
    <t>Savanna Hills 1</t>
  </si>
  <si>
    <t>Savanna Hills 2</t>
  </si>
  <si>
    <t>Savanna Hills 3</t>
  </si>
  <si>
    <t>101 508</t>
  </si>
  <si>
    <t>300 307</t>
  </si>
  <si>
    <t>300 308</t>
  </si>
  <si>
    <t>300 309</t>
  </si>
  <si>
    <t>300 310</t>
  </si>
  <si>
    <t>300 311</t>
  </si>
  <si>
    <t>300 312</t>
  </si>
  <si>
    <t>Love Handle Maxi 4</t>
  </si>
  <si>
    <t>Love Handle Maxi 5</t>
  </si>
  <si>
    <t>Love Handle Maxi 6</t>
  </si>
  <si>
    <t>300 401</t>
  </si>
  <si>
    <t>Love Handle Mega 1</t>
  </si>
  <si>
    <t>300 402</t>
  </si>
  <si>
    <t>300 701</t>
  </si>
  <si>
    <t>300 702</t>
  </si>
  <si>
    <t>300 703</t>
  </si>
  <si>
    <t>300 704</t>
  </si>
  <si>
    <t>300 705</t>
  </si>
  <si>
    <t>300 706</t>
  </si>
  <si>
    <t>300 801</t>
  </si>
  <si>
    <t>300 802</t>
  </si>
  <si>
    <t>300 803</t>
  </si>
  <si>
    <t>300 804</t>
  </si>
  <si>
    <t>300 805</t>
  </si>
  <si>
    <t>300 806</t>
  </si>
  <si>
    <t>Love Handle Micro 1</t>
  </si>
  <si>
    <t>Love Handle Micro 2</t>
  </si>
  <si>
    <t>Love Handle Micro 3</t>
  </si>
  <si>
    <t>Love Handle Nano 1</t>
  </si>
  <si>
    <t>Love Handle Nano 2</t>
  </si>
  <si>
    <t>Love Handle Nano 3</t>
  </si>
  <si>
    <t>101 410</t>
  </si>
  <si>
    <t>101 204</t>
  </si>
  <si>
    <t>101 206</t>
  </si>
  <si>
    <t>RAL 9001*</t>
  </si>
  <si>
    <t>RAL 9004*</t>
  </si>
  <si>
    <t>RAL 3020*</t>
  </si>
  <si>
    <t>RAL 1023*</t>
  </si>
  <si>
    <t>RAL 6037*</t>
  </si>
  <si>
    <t>RAL 2011*</t>
  </si>
  <si>
    <t>RAL 8003*</t>
  </si>
  <si>
    <t>RAL 4008*</t>
  </si>
  <si>
    <t>NCS 4050-R60B*</t>
  </si>
  <si>
    <t>RAL 6027*</t>
  </si>
  <si>
    <t>RAL 7038*</t>
  </si>
  <si>
    <t>RAL 7037*</t>
  </si>
  <si>
    <t>RAL 4003*</t>
  </si>
  <si>
    <t>RAL 2008*</t>
  </si>
  <si>
    <t>RAL 6018*</t>
  </si>
  <si>
    <t>RAL 1026*</t>
  </si>
  <si>
    <t>*All color specifications (RAL and NCS) are best possible approximations. Slight deviations can not be excluded</t>
  </si>
  <si>
    <t>Color scale at end of table (RAL/NCS)</t>
  </si>
  <si>
    <t>Bundle</t>
  </si>
  <si>
    <t>Bones 1</t>
  </si>
  <si>
    <t>Bones 2</t>
  </si>
  <si>
    <t>Bones 3</t>
  </si>
  <si>
    <t>Bones 4</t>
  </si>
  <si>
    <t>Bones 5</t>
  </si>
  <si>
    <t>Bones 6</t>
  </si>
  <si>
    <t>Bones 7</t>
  </si>
  <si>
    <t>Bones 8</t>
  </si>
  <si>
    <t>Bones 9</t>
  </si>
  <si>
    <t>Bones 10</t>
  </si>
  <si>
    <t>Stick</t>
  </si>
  <si>
    <t>Cup</t>
  </si>
  <si>
    <t>Ring</t>
  </si>
  <si>
    <t>310 001</t>
  </si>
  <si>
    <t>310 002</t>
  </si>
  <si>
    <t>310 003</t>
  </si>
  <si>
    <t>310 004</t>
  </si>
  <si>
    <t>310 005</t>
  </si>
  <si>
    <t>310 006</t>
  </si>
  <si>
    <t>310 007</t>
  </si>
  <si>
    <t>310 008</t>
  </si>
  <si>
    <t>310 009</t>
  </si>
  <si>
    <t>310 010</t>
  </si>
  <si>
    <t>310 011</t>
  </si>
  <si>
    <t>310 012</t>
  </si>
  <si>
    <t>310 013</t>
  </si>
  <si>
    <t>310 014</t>
  </si>
  <si>
    <t>310 015</t>
  </si>
  <si>
    <t>310 016</t>
  </si>
  <si>
    <t>310 017</t>
  </si>
  <si>
    <t>310 018</t>
  </si>
  <si>
    <t>310 019</t>
  </si>
  <si>
    <t>310 020</t>
  </si>
  <si>
    <t>310 301</t>
  </si>
  <si>
    <t>310 302</t>
  </si>
  <si>
    <t>310 303</t>
  </si>
  <si>
    <t>310 304</t>
  </si>
  <si>
    <t>310 305</t>
  </si>
  <si>
    <t>310 306</t>
  </si>
  <si>
    <t>101 341</t>
  </si>
  <si>
    <t>101 342</t>
  </si>
  <si>
    <t>101 343</t>
  </si>
  <si>
    <t>Love Handle Foothold 1</t>
  </si>
  <si>
    <t>Love Handle Foothold 2</t>
  </si>
  <si>
    <t>101 219</t>
  </si>
  <si>
    <t>101 220</t>
  </si>
  <si>
    <t>RAL 5015*</t>
  </si>
  <si>
    <t>S-XL</t>
  </si>
  <si>
    <t>Crusher Set</t>
  </si>
  <si>
    <t>Fomes Set</t>
  </si>
  <si>
    <t>101 316</t>
  </si>
  <si>
    <t>101 702</t>
  </si>
  <si>
    <t>101 703</t>
  </si>
  <si>
    <t>XS-XL</t>
  </si>
  <si>
    <t>101 704</t>
  </si>
  <si>
    <t>101 705</t>
  </si>
  <si>
    <t>Northern Lights Set (4-19)</t>
  </si>
  <si>
    <t>T-WALL ORDERFORM</t>
  </si>
  <si>
    <t>Rev:</t>
  </si>
  <si>
    <t>Billing data:</t>
  </si>
  <si>
    <t>ZIP:</t>
  </si>
  <si>
    <t>Company Name:</t>
  </si>
  <si>
    <t>Company address:</t>
  </si>
  <si>
    <t>VAT number:</t>
  </si>
  <si>
    <t>Responsible person:</t>
  </si>
  <si>
    <t>Mobilnumber:</t>
  </si>
  <si>
    <t>E-Mail:</t>
  </si>
  <si>
    <t>Delivery data:</t>
  </si>
  <si>
    <t>Overview:</t>
  </si>
  <si>
    <t>PE Holds:</t>
  </si>
  <si>
    <t>PU Holds:</t>
  </si>
  <si>
    <t>Macros:</t>
  </si>
  <si>
    <t>Product</t>
  </si>
  <si>
    <t>Pieces</t>
  </si>
  <si>
    <t>Price</t>
  </si>
  <si>
    <t>Weight</t>
  </si>
  <si>
    <t>Volumes</t>
  </si>
  <si>
    <t>Volumes:</t>
  </si>
  <si>
    <t>*If optional safety line is selected extra charge of 4,5€ is calculated</t>
  </si>
  <si>
    <t>Total volumes</t>
  </si>
  <si>
    <t>Total volumes per color</t>
  </si>
  <si>
    <t>RAL 6029</t>
  </si>
  <si>
    <t>RAL 2004</t>
  </si>
  <si>
    <t>RAL 3020</t>
  </si>
  <si>
    <t>RAL 5015</t>
  </si>
  <si>
    <t>RAL 7040</t>
  </si>
  <si>
    <t>RAL 7016</t>
  </si>
  <si>
    <t>RAL 9005</t>
  </si>
  <si>
    <t>RAL 9003</t>
  </si>
  <si>
    <t>210 658 I</t>
  </si>
  <si>
    <t>210 658 C</t>
  </si>
  <si>
    <t>210 657 I</t>
  </si>
  <si>
    <t>210 657 C</t>
  </si>
  <si>
    <t>210 656 I</t>
  </si>
  <si>
    <t>210 656 C</t>
  </si>
  <si>
    <t>210 655 I</t>
  </si>
  <si>
    <t>210 655 C</t>
  </si>
  <si>
    <t>210 654 I</t>
  </si>
  <si>
    <t>210 654 C</t>
  </si>
  <si>
    <t>210 653 I</t>
  </si>
  <si>
    <t>210 653 C</t>
  </si>
  <si>
    <t>210 652 I</t>
  </si>
  <si>
    <t>210 652 C</t>
  </si>
  <si>
    <t>210 651 I</t>
  </si>
  <si>
    <t>210 651 C</t>
  </si>
  <si>
    <t>Select</t>
  </si>
  <si>
    <t>210 650 I</t>
  </si>
  <si>
    <t>210 650 C</t>
  </si>
  <si>
    <t>210 649 I</t>
  </si>
  <si>
    <t>210 649 C</t>
  </si>
  <si>
    <t>210 648 I</t>
  </si>
  <si>
    <t>210 648 C</t>
  </si>
  <si>
    <t>210 647 I</t>
  </si>
  <si>
    <t>210 647 C</t>
  </si>
  <si>
    <t>210 646 I</t>
  </si>
  <si>
    <t>210 646 C</t>
  </si>
  <si>
    <t>210 645 I</t>
  </si>
  <si>
    <t>210 645 C</t>
  </si>
  <si>
    <t>210 644 I</t>
  </si>
  <si>
    <t>210 644 C</t>
  </si>
  <si>
    <t>210 643 I</t>
  </si>
  <si>
    <t>210 643 C</t>
  </si>
  <si>
    <t>210 642 I</t>
  </si>
  <si>
    <t>210 642 C</t>
  </si>
  <si>
    <t>210 641 I</t>
  </si>
  <si>
    <t>210 641 C</t>
  </si>
  <si>
    <t>210 638 I</t>
  </si>
  <si>
    <t>210 638 C</t>
  </si>
  <si>
    <t>210 637 I</t>
  </si>
  <si>
    <t>210 637 C</t>
  </si>
  <si>
    <t>210 636 I</t>
  </si>
  <si>
    <t>210 636 C</t>
  </si>
  <si>
    <t>210 635 I</t>
  </si>
  <si>
    <t>210 635 C</t>
  </si>
  <si>
    <t>210 634 I</t>
  </si>
  <si>
    <t>210 634 C</t>
  </si>
  <si>
    <t>210 633 I</t>
  </si>
  <si>
    <t>210 633 C</t>
  </si>
  <si>
    <t>210 632 I</t>
  </si>
  <si>
    <t>210 632 C</t>
  </si>
  <si>
    <t>210 631 I</t>
  </si>
  <si>
    <t>210 631 C</t>
  </si>
  <si>
    <t>210 628 I</t>
  </si>
  <si>
    <t>210 628 C</t>
  </si>
  <si>
    <t>210 627 I</t>
  </si>
  <si>
    <t>210 627 C</t>
  </si>
  <si>
    <t>210 626 I</t>
  </si>
  <si>
    <t>210 626 C</t>
  </si>
  <si>
    <t>210 625 I</t>
  </si>
  <si>
    <t>210 625 C</t>
  </si>
  <si>
    <t>210 624 I</t>
  </si>
  <si>
    <t>210 624 C</t>
  </si>
  <si>
    <t>210 623 I</t>
  </si>
  <si>
    <t>210 623 C</t>
  </si>
  <si>
    <t>210 622 I</t>
  </si>
  <si>
    <t>210 622 C</t>
  </si>
  <si>
    <t>210 621 I</t>
  </si>
  <si>
    <t>210 621 C</t>
  </si>
  <si>
    <t>210 618 I</t>
  </si>
  <si>
    <t>210 618 C</t>
  </si>
  <si>
    <t>210 617 I</t>
  </si>
  <si>
    <t>210 617 C</t>
  </si>
  <si>
    <t>210 616 I</t>
  </si>
  <si>
    <t>210 616 C</t>
  </si>
  <si>
    <t>210 615 I</t>
  </si>
  <si>
    <t>210 615 C</t>
  </si>
  <si>
    <t>210 614 I</t>
  </si>
  <si>
    <t>210 614 C</t>
  </si>
  <si>
    <t>210 613 I</t>
  </si>
  <si>
    <t>210 613 C</t>
  </si>
  <si>
    <t>210 612 I</t>
  </si>
  <si>
    <t>210 612 C</t>
  </si>
  <si>
    <t>210 611 I</t>
  </si>
  <si>
    <t>210 611 C</t>
  </si>
  <si>
    <t>210 608 I</t>
  </si>
  <si>
    <t>210 608 C</t>
  </si>
  <si>
    <t>210 607 I</t>
  </si>
  <si>
    <t>210 607 C</t>
  </si>
  <si>
    <t>210 606 I</t>
  </si>
  <si>
    <t>210 606 C</t>
  </si>
  <si>
    <t>210 605 I</t>
  </si>
  <si>
    <t>210 605 C</t>
  </si>
  <si>
    <t>210 604 I</t>
  </si>
  <si>
    <t>210 604 C</t>
  </si>
  <si>
    <t>210 603 I</t>
  </si>
  <si>
    <t>210 603 C</t>
  </si>
  <si>
    <t>210 602 I</t>
  </si>
  <si>
    <t>210 602 C</t>
  </si>
  <si>
    <t>210 601 I</t>
  </si>
  <si>
    <t>210 601 C</t>
  </si>
  <si>
    <t>210 600 I</t>
  </si>
  <si>
    <t>210 600 C</t>
  </si>
  <si>
    <t>210 599 I</t>
  </si>
  <si>
    <t>210 599 C</t>
  </si>
  <si>
    <t>210 598 I</t>
  </si>
  <si>
    <t>210 598 C</t>
  </si>
  <si>
    <t>210 597 I</t>
  </si>
  <si>
    <t>210 597 C</t>
  </si>
  <si>
    <t>210 596 I</t>
  </si>
  <si>
    <t>210 596 C</t>
  </si>
  <si>
    <t>210 595 I</t>
  </si>
  <si>
    <t>210 595 C</t>
  </si>
  <si>
    <t>210 594 I</t>
  </si>
  <si>
    <t>210 594 C</t>
  </si>
  <si>
    <t>210 593 I</t>
  </si>
  <si>
    <t>210 593 C</t>
  </si>
  <si>
    <t>210 592 I</t>
  </si>
  <si>
    <t>210 592 C</t>
  </si>
  <si>
    <t>210 591 I</t>
  </si>
  <si>
    <t>210 591 C</t>
  </si>
  <si>
    <t>210 588 I</t>
  </si>
  <si>
    <t>210 588 C</t>
  </si>
  <si>
    <t>210 587 I</t>
  </si>
  <si>
    <t>210 587 C</t>
  </si>
  <si>
    <t>210 586 I</t>
  </si>
  <si>
    <t>210 586 C</t>
  </si>
  <si>
    <t>210 585 I</t>
  </si>
  <si>
    <t>210 585 C</t>
  </si>
  <si>
    <t>210 584 I</t>
  </si>
  <si>
    <t>210 584 C</t>
  </si>
  <si>
    <t>210 583 I</t>
  </si>
  <si>
    <t>210 583 C</t>
  </si>
  <si>
    <t>210 582 I</t>
  </si>
  <si>
    <t>210 582 C</t>
  </si>
  <si>
    <t>210 581 I</t>
  </si>
  <si>
    <t>210 581 C</t>
  </si>
  <si>
    <t>210 578 I</t>
  </si>
  <si>
    <t>210 578 C</t>
  </si>
  <si>
    <t>210 577 I</t>
  </si>
  <si>
    <t>210 577 C</t>
  </si>
  <si>
    <t>210 576 I</t>
  </si>
  <si>
    <t>210 576 C</t>
  </si>
  <si>
    <t>210 575 I</t>
  </si>
  <si>
    <t>210 575 C</t>
  </si>
  <si>
    <t>210 574 C</t>
  </si>
  <si>
    <t>210 573 C</t>
  </si>
  <si>
    <t>210 572 C</t>
  </si>
  <si>
    <t>210 571 C</t>
  </si>
  <si>
    <t>210 568 I</t>
  </si>
  <si>
    <t>210 568 C</t>
  </si>
  <si>
    <t>210 567 I</t>
  </si>
  <si>
    <t>210 567 C</t>
  </si>
  <si>
    <t>210 566 I</t>
  </si>
  <si>
    <t>210 566 C</t>
  </si>
  <si>
    <t>210 565 I</t>
  </si>
  <si>
    <t>210 565 C</t>
  </si>
  <si>
    <t>210 564 I</t>
  </si>
  <si>
    <t>210 564 C</t>
  </si>
  <si>
    <t>210 563 I</t>
  </si>
  <si>
    <t>210 563 C</t>
  </si>
  <si>
    <t>210 562 I</t>
  </si>
  <si>
    <t>210 562 C</t>
  </si>
  <si>
    <t>210 561 I</t>
  </si>
  <si>
    <t>210 561 C</t>
  </si>
  <si>
    <t>210 558 I</t>
  </si>
  <si>
    <t>210 558 C</t>
  </si>
  <si>
    <t>210 557 I</t>
  </si>
  <si>
    <t>210 557 C</t>
  </si>
  <si>
    <t>210 556 I</t>
  </si>
  <si>
    <t>210 556 C</t>
  </si>
  <si>
    <t>210 555 I</t>
  </si>
  <si>
    <t>210 555 C</t>
  </si>
  <si>
    <t>210 554 I</t>
  </si>
  <si>
    <t>210 554 C</t>
  </si>
  <si>
    <t>210 553 I</t>
  </si>
  <si>
    <t>210 553 C</t>
  </si>
  <si>
    <t>210 552 I</t>
  </si>
  <si>
    <t>210 552 C</t>
  </si>
  <si>
    <t>210 551 I</t>
  </si>
  <si>
    <t>210 551 C</t>
  </si>
  <si>
    <t>210 548 I</t>
  </si>
  <si>
    <t>210 548 C</t>
  </si>
  <si>
    <t>210 547 I</t>
  </si>
  <si>
    <t>210 547 C</t>
  </si>
  <si>
    <t>210 546 I</t>
  </si>
  <si>
    <t>210 546 C</t>
  </si>
  <si>
    <t>210 545 I</t>
  </si>
  <si>
    <t>210 545 C</t>
  </si>
  <si>
    <t>210 544 I</t>
  </si>
  <si>
    <t>210 544 C</t>
  </si>
  <si>
    <t>210 543 I</t>
  </si>
  <si>
    <t>210 543 C</t>
  </si>
  <si>
    <t>210 542 I</t>
  </si>
  <si>
    <t>210 542 C</t>
  </si>
  <si>
    <t>210 541 I</t>
  </si>
  <si>
    <t>210 541 C</t>
  </si>
  <si>
    <t>210 538 I</t>
  </si>
  <si>
    <t>210 538 C</t>
  </si>
  <si>
    <t>210 537 I</t>
  </si>
  <si>
    <t>210 537 C</t>
  </si>
  <si>
    <t>210 536 I</t>
  </si>
  <si>
    <t>210 536 C</t>
  </si>
  <si>
    <t>210 535 I</t>
  </si>
  <si>
    <t>210 535 C</t>
  </si>
  <si>
    <t>210 534 I</t>
  </si>
  <si>
    <t>210 534 C</t>
  </si>
  <si>
    <t>210 533 I</t>
  </si>
  <si>
    <t>210 533 C</t>
  </si>
  <si>
    <t>210 532 C</t>
  </si>
  <si>
    <t>210 531 C</t>
  </si>
  <si>
    <t>210 528 I</t>
  </si>
  <si>
    <t>210 528 C</t>
  </si>
  <si>
    <t>210 527 I</t>
  </si>
  <si>
    <t>210 527 C</t>
  </si>
  <si>
    <t>210 526 I</t>
  </si>
  <si>
    <t>210 526 C</t>
  </si>
  <si>
    <t>210 525 I</t>
  </si>
  <si>
    <t>210 525 C</t>
  </si>
  <si>
    <t>210 524 I</t>
  </si>
  <si>
    <t>210 524 C</t>
  </si>
  <si>
    <t>210 523 I</t>
  </si>
  <si>
    <t>210 523 C</t>
  </si>
  <si>
    <t>210 522 C</t>
  </si>
  <si>
    <t>210 521 C</t>
  </si>
  <si>
    <t>210 518 I</t>
  </si>
  <si>
    <t>210 518 C</t>
  </si>
  <si>
    <t>210 517 I</t>
  </si>
  <si>
    <t>210 517 C</t>
  </si>
  <si>
    <t>210 516 I</t>
  </si>
  <si>
    <t>210 516 C</t>
  </si>
  <si>
    <t>210 515 I</t>
  </si>
  <si>
    <t>210 515 C</t>
  </si>
  <si>
    <t>210 514 I</t>
  </si>
  <si>
    <t>210 514 C</t>
  </si>
  <si>
    <t>210 513 I</t>
  </si>
  <si>
    <t>210 513 C</t>
  </si>
  <si>
    <t>210 512 C</t>
  </si>
  <si>
    <t>210 511 C</t>
  </si>
  <si>
    <t>210 510 I</t>
  </si>
  <si>
    <t>210 510 C</t>
  </si>
  <si>
    <t>210 509 I</t>
  </si>
  <si>
    <t>210 509 C</t>
  </si>
  <si>
    <t>210 508 I</t>
  </si>
  <si>
    <t>210 508 C</t>
  </si>
  <si>
    <t>210 507 I</t>
  </si>
  <si>
    <t>210 507 C</t>
  </si>
  <si>
    <t>210 506 I</t>
  </si>
  <si>
    <t>210 506 C</t>
  </si>
  <si>
    <t>210 505 I</t>
  </si>
  <si>
    <t>210 505 C</t>
  </si>
  <si>
    <t>210 504 I</t>
  </si>
  <si>
    <t>210 504 C</t>
  </si>
  <si>
    <t>210 503 I</t>
  </si>
  <si>
    <t>210 503 C</t>
  </si>
  <si>
    <t>210 502 C</t>
  </si>
  <si>
    <t>210 501 C</t>
  </si>
  <si>
    <t>210 248</t>
  </si>
  <si>
    <t>210 247</t>
  </si>
  <si>
    <t>210 246</t>
  </si>
  <si>
    <t>210 245</t>
  </si>
  <si>
    <t>210 244</t>
  </si>
  <si>
    <t>210 243</t>
  </si>
  <si>
    <t>210 242</t>
  </si>
  <si>
    <t>210 241</t>
  </si>
  <si>
    <t>210 240</t>
  </si>
  <si>
    <t>210 239</t>
  </si>
  <si>
    <t>210 238</t>
  </si>
  <si>
    <t>210 237</t>
  </si>
  <si>
    <t>210 236</t>
  </si>
  <si>
    <t>210 235</t>
  </si>
  <si>
    <t>210 234</t>
  </si>
  <si>
    <t>210 233</t>
  </si>
  <si>
    <t>210 232</t>
  </si>
  <si>
    <t>210 231</t>
  </si>
  <si>
    <t>210 230</t>
  </si>
  <si>
    <t>210 229</t>
  </si>
  <si>
    <t>210 228</t>
  </si>
  <si>
    <t>210 227</t>
  </si>
  <si>
    <t>210 226</t>
  </si>
  <si>
    <t>210 225</t>
  </si>
  <si>
    <t>210 224</t>
  </si>
  <si>
    <t>210 223</t>
  </si>
  <si>
    <t>210 222</t>
  </si>
  <si>
    <t>210 221</t>
  </si>
  <si>
    <t>210 220</t>
  </si>
  <si>
    <t>210 219</t>
  </si>
  <si>
    <t>210 218</t>
  </si>
  <si>
    <t>210 217</t>
  </si>
  <si>
    <t>210 216</t>
  </si>
  <si>
    <t>210 209</t>
  </si>
  <si>
    <t>210 208</t>
  </si>
  <si>
    <t>210 207</t>
  </si>
  <si>
    <t>210 206</t>
  </si>
  <si>
    <t>210 205</t>
  </si>
  <si>
    <t>210 204</t>
  </si>
  <si>
    <t>210 203</t>
  </si>
  <si>
    <t>210 202</t>
  </si>
  <si>
    <t>210 257</t>
  </si>
  <si>
    <t>210 256</t>
  </si>
  <si>
    <t>210 255</t>
  </si>
  <si>
    <t>210 254</t>
  </si>
  <si>
    <t>210 253</t>
  </si>
  <si>
    <t>210 252</t>
  </si>
  <si>
    <t>﻿210 251</t>
  </si>
  <si>
    <t>﻿210 250</t>
  </si>
  <si>
    <t>Weight (total)</t>
  </si>
  <si>
    <t>GREY</t>
  </si>
  <si>
    <t>ANTHRACITE</t>
  </si>
  <si>
    <t>Safety line*</t>
  </si>
  <si>
    <t>Edition</t>
  </si>
  <si>
    <t>Wenn hier 1 dann optional dann wird berücksichtigt +4,5€ bei YES</t>
  </si>
  <si>
    <t>*</t>
  </si>
  <si>
    <t>Leerzeile für Q=1</t>
  </si>
  <si>
    <t>T-Nuts</t>
  </si>
  <si>
    <t>Crater S16-8</t>
  </si>
  <si>
    <t>Clean</t>
  </si>
  <si>
    <t>Crater S16-7</t>
  </si>
  <si>
    <t>Crater S16-6</t>
  </si>
  <si>
    <t>Crater S16-5</t>
  </si>
  <si>
    <t>Crater S16-4</t>
  </si>
  <si>
    <t>Crater S16-3</t>
  </si>
  <si>
    <t>Crater S16-2</t>
  </si>
  <si>
    <t>Crater S16-1</t>
  </si>
  <si>
    <t>Volcano S15-10</t>
  </si>
  <si>
    <t>Volcano S15-9</t>
  </si>
  <si>
    <t>Volcano S15-8</t>
  </si>
  <si>
    <t>Volcano S15-7</t>
  </si>
  <si>
    <t>Volcano S15-6</t>
  </si>
  <si>
    <t>Volcano S15-5</t>
  </si>
  <si>
    <t>Volcano S15-4</t>
  </si>
  <si>
    <t>Volcano S15-3</t>
  </si>
  <si>
    <t>Volcano S15-2</t>
  </si>
  <si>
    <t>Volcano S15-1</t>
  </si>
  <si>
    <t>Lava S14-8</t>
  </si>
  <si>
    <t>Lava S14-7</t>
  </si>
  <si>
    <t>Lava S14-6</t>
  </si>
  <si>
    <t>Lava S14-5</t>
  </si>
  <si>
    <t>Lava S14-4</t>
  </si>
  <si>
    <t>Lava S14-3</t>
  </si>
  <si>
    <t>Lava S14-2</t>
  </si>
  <si>
    <t>Lava S14-1</t>
  </si>
  <si>
    <t>Brisa S13-8</t>
  </si>
  <si>
    <t>Brisa S13-7</t>
  </si>
  <si>
    <t>Brisa S13-6</t>
  </si>
  <si>
    <t>Brisa S13-5</t>
  </si>
  <si>
    <t>Brisa S13-4</t>
  </si>
  <si>
    <t>Brisa S13-3</t>
  </si>
  <si>
    <t>Brisa S13-2</t>
  </si>
  <si>
    <t>Brisa S13-1</t>
  </si>
  <si>
    <t>Viento S12-8</t>
  </si>
  <si>
    <t>Viento S12-7</t>
  </si>
  <si>
    <t>Viento S12-6</t>
  </si>
  <si>
    <t>Viento S12-5</t>
  </si>
  <si>
    <t>Viento S12-4</t>
  </si>
  <si>
    <t>Viento S12-3</t>
  </si>
  <si>
    <t>Viento S12-2</t>
  </si>
  <si>
    <t>Viento S12-1</t>
  </si>
  <si>
    <t>Aire50 S11-8</t>
  </si>
  <si>
    <t>Aire50 S11-7</t>
  </si>
  <si>
    <t>Aire50 S11-6</t>
  </si>
  <si>
    <t>Aire50 S11-5</t>
  </si>
  <si>
    <t>Aire50 S11-4</t>
  </si>
  <si>
    <t>Aire50 S11-3</t>
  </si>
  <si>
    <t>Aire50 S11-2</t>
  </si>
  <si>
    <t>Aire50 S11-1</t>
  </si>
  <si>
    <t>Aire40 S10-10</t>
  </si>
  <si>
    <t>Aire40 S10-9</t>
  </si>
  <si>
    <t>Aire40 S10-8</t>
  </si>
  <si>
    <t>Aire40 S10-7</t>
  </si>
  <si>
    <t>Aire40 S10-6</t>
  </si>
  <si>
    <t>Aire40 S10-5</t>
  </si>
  <si>
    <t>Aire40 S10-4</t>
  </si>
  <si>
    <t>Aire40 S10-3</t>
  </si>
  <si>
    <t>Aire40 S10-2</t>
  </si>
  <si>
    <t>Aire40 S10-1</t>
  </si>
  <si>
    <t>Aire30 S9-8</t>
  </si>
  <si>
    <t>Aire30 S9-7</t>
  </si>
  <si>
    <t>Aire30 S9-6</t>
  </si>
  <si>
    <t>Aire30 S9-5</t>
  </si>
  <si>
    <t>Aire30 S9-4</t>
  </si>
  <si>
    <t>Aire30 S9-3</t>
  </si>
  <si>
    <t>Aire30 S9-2</t>
  </si>
  <si>
    <t>Aire30 S9-1</t>
  </si>
  <si>
    <t>Spider S8-8</t>
  </si>
  <si>
    <t>Spider S8-7</t>
  </si>
  <si>
    <t>Spider S8-6</t>
  </si>
  <si>
    <t>Spider S8-5</t>
  </si>
  <si>
    <t>Spider S8-4</t>
  </si>
  <si>
    <t>Spider S8-3</t>
  </si>
  <si>
    <t>Spider S8-2</t>
  </si>
  <si>
    <t>Spider S8-1</t>
  </si>
  <si>
    <t>Arcoiris S7-8</t>
  </si>
  <si>
    <t>Arcoiris S7-7</t>
  </si>
  <si>
    <t>Arcoiris S7-6</t>
  </si>
  <si>
    <t>Arcoiris S7-5</t>
  </si>
  <si>
    <t>Arcoiris S7-4</t>
  </si>
  <si>
    <t>Arcoiris S7-3</t>
  </si>
  <si>
    <t>Arcoiris S7-2</t>
  </si>
  <si>
    <t>Arcoiris S7-1</t>
  </si>
  <si>
    <t>Montserrat S6-8</t>
  </si>
  <si>
    <t>Montserrat S6-7</t>
  </si>
  <si>
    <t>Montserrat S6-6</t>
  </si>
  <si>
    <t>Montserrat S6-5</t>
  </si>
  <si>
    <t>Montserrat S6-4</t>
  </si>
  <si>
    <t>Montserrat S6-3</t>
  </si>
  <si>
    <t>Montserrat S6-2</t>
  </si>
  <si>
    <t>Montserrat S6-1</t>
  </si>
  <si>
    <t>Olas S5-8</t>
  </si>
  <si>
    <t>Olas S5-7</t>
  </si>
  <si>
    <t>Olas S5-6</t>
  </si>
  <si>
    <t>Olas S5-5</t>
  </si>
  <si>
    <t>Olas S5-4</t>
  </si>
  <si>
    <t>Olas S5-3</t>
  </si>
  <si>
    <t>Olas S5-2</t>
  </si>
  <si>
    <t>Olas S5-1</t>
  </si>
  <si>
    <t>Llano S4-8</t>
  </si>
  <si>
    <t>Llano S4-7</t>
  </si>
  <si>
    <t>Llano S4-6</t>
  </si>
  <si>
    <t>Llano S4-5</t>
  </si>
  <si>
    <t>Llano S4-4</t>
  </si>
  <si>
    <t>Llano S4-3</t>
  </si>
  <si>
    <t>Llano S4-2</t>
  </si>
  <si>
    <t>Llano S4-1</t>
  </si>
  <si>
    <t>Dunas S3-8</t>
  </si>
  <si>
    <t>Dunas S3-7</t>
  </si>
  <si>
    <t>Dunas S3-6</t>
  </si>
  <si>
    <t>Dunas S3-5</t>
  </si>
  <si>
    <t>Dunas S3-4</t>
  </si>
  <si>
    <t>Dunas S3-3</t>
  </si>
  <si>
    <t>Dunas S3-2</t>
  </si>
  <si>
    <t>Dunas S3-1</t>
  </si>
  <si>
    <t>Chimpilu S2-8</t>
  </si>
  <si>
    <t>Chimpilu S2-7</t>
  </si>
  <si>
    <t>Chimpilu S2-6</t>
  </si>
  <si>
    <t>Chimpilu S2-5</t>
  </si>
  <si>
    <t>Chimpilu S2-4</t>
  </si>
  <si>
    <t>Chimpilu S2-3</t>
  </si>
  <si>
    <t>Chimpilu S2-2</t>
  </si>
  <si>
    <t>Chimpilu S2-1</t>
  </si>
  <si>
    <t>Fuego S1-10</t>
  </si>
  <si>
    <t>Fuego S1-9</t>
  </si>
  <si>
    <t>Fuego S1-8</t>
  </si>
  <si>
    <t>Fuego S1-7</t>
  </si>
  <si>
    <t>Fuego S1-6</t>
  </si>
  <si>
    <t>Fuego S1-5</t>
  </si>
  <si>
    <t>Fuego S1-4</t>
  </si>
  <si>
    <t>Fuego S1-3</t>
  </si>
  <si>
    <t>Fuego S1-2</t>
  </si>
  <si>
    <t>Fuego S1-1</t>
  </si>
  <si>
    <t>Hueco 5 (Kleber 9)</t>
  </si>
  <si>
    <t>Hueco 4 (Kleber 8)</t>
  </si>
  <si>
    <t>Hueco 3 (Kleber 7)</t>
  </si>
  <si>
    <t>Hueco 2 (Kleber 6)</t>
  </si>
  <si>
    <t>Hueco 1 (Kleber 5)</t>
  </si>
  <si>
    <t>Gonzo 18 (Lyonstep Large)</t>
  </si>
  <si>
    <t>Gonzo 17 (Lyonstep Small)</t>
  </si>
  <si>
    <t>Gonzo 16 (Drachen 1600V1)</t>
  </si>
  <si>
    <t>Gonzo 15 (Drachen 1200V2)</t>
  </si>
  <si>
    <t>Gonzo 14 (Drachen 1200V1)</t>
  </si>
  <si>
    <t>Gonzo 13-600</t>
  </si>
  <si>
    <t>Gonzo 12-600</t>
  </si>
  <si>
    <t>Gonzo 11-600</t>
  </si>
  <si>
    <t>Gonzo 10-600</t>
  </si>
  <si>
    <t>Gonzo 9-600</t>
  </si>
  <si>
    <t>Gonzo 8-600</t>
  </si>
  <si>
    <t>Gonzo 7-600</t>
  </si>
  <si>
    <t>Gonzo 6-600</t>
  </si>
  <si>
    <t>Gonzo 5-600</t>
  </si>
  <si>
    <t>Gonzo 4-600</t>
  </si>
  <si>
    <t>Gonzo 13-400</t>
  </si>
  <si>
    <t>Gonzo 12-400</t>
  </si>
  <si>
    <t>Gonzo 11-400</t>
  </si>
  <si>
    <t>Gonzo 10-400</t>
  </si>
  <si>
    <t>Gonzo 9-400</t>
  </si>
  <si>
    <t>Gonzo 8-400</t>
  </si>
  <si>
    <t>Gonzo 7-400</t>
  </si>
  <si>
    <t>Gonzo 6-400</t>
  </si>
  <si>
    <t>Gonzo 5-400</t>
  </si>
  <si>
    <t>Gonzo 4-400</t>
  </si>
  <si>
    <t>Gonzo 3</t>
  </si>
  <si>
    <t>Gonzo 2</t>
  </si>
  <si>
    <t>Gonzo 1</t>
  </si>
  <si>
    <t>TW M8</t>
  </si>
  <si>
    <t>TW M7</t>
  </si>
  <si>
    <t>TW M6</t>
  </si>
  <si>
    <t>TW M5</t>
  </si>
  <si>
    <t>TW M4</t>
  </si>
  <si>
    <t>TW M3</t>
  </si>
  <si>
    <t>TW M2</t>
  </si>
  <si>
    <t>TW M1</t>
  </si>
  <si>
    <t>Hardmoves 7 - Cover</t>
  </si>
  <si>
    <t>Hardmoves 6 - Point Top Cut</t>
  </si>
  <si>
    <t>Hardmoves 5 - Point Top</t>
  </si>
  <si>
    <t>Hardmoves 4 - Tip Connection Big</t>
  </si>
  <si>
    <t>Hardmoves 3 - Tip Connection Small</t>
  </si>
  <si>
    <t>Hardmoves 2 - Base Small</t>
  </si>
  <si>
    <t>﻿Hardmoves 1 - Base Big</t>
  </si>
  <si>
    <t>Hardmoves Set (9 Volumes)</t>
  </si>
  <si>
    <t>kg</t>
    <phoneticPr fontId="10" type="noConversion"/>
  </si>
  <si>
    <t>Safetyline*</t>
  </si>
  <si>
    <t>SPAX</t>
    <phoneticPr fontId="10" type="noConversion"/>
  </si>
  <si>
    <t>SETS</t>
    <phoneticPr fontId="10" type="noConversion"/>
  </si>
  <si>
    <t>Gewicht</t>
    <phoneticPr fontId="10" type="noConversion"/>
  </si>
  <si>
    <t>Preis</t>
    <phoneticPr fontId="10" type="noConversion"/>
  </si>
  <si>
    <t>Holds weight total:</t>
  </si>
  <si>
    <t>Volumes weight total:</t>
  </si>
  <si>
    <t>Special Color</t>
  </si>
  <si>
    <t>-</t>
  </si>
  <si>
    <t>101 221</t>
  </si>
  <si>
    <t>101 222</t>
  </si>
  <si>
    <t>101 344</t>
  </si>
  <si>
    <t>101 345</t>
  </si>
  <si>
    <t>101 427</t>
  </si>
  <si>
    <t>101 428</t>
  </si>
  <si>
    <t>101 429</t>
  </si>
  <si>
    <t>101 607</t>
  </si>
  <si>
    <t>101 608</t>
  </si>
  <si>
    <t>Bones (PU) Fat Pinches</t>
  </si>
  <si>
    <t>Bones (PU) Slim Pinches 1</t>
  </si>
  <si>
    <t>Bones (PU) Slim Pinches 2</t>
  </si>
  <si>
    <t>Bones (PU) Big Pinches</t>
  </si>
  <si>
    <t>Bones (PU) Medium Pinches 1</t>
  </si>
  <si>
    <t>Bones (PU) Medium Pinches 2</t>
  </si>
  <si>
    <t>Bones (PU) Small Pinches</t>
  </si>
  <si>
    <t>Bones (PU) Footholds 1</t>
  </si>
  <si>
    <t>Bones (PU) Footholds 2</t>
  </si>
  <si>
    <t>Bones (PU) Set</t>
  </si>
  <si>
    <t>S - XXL</t>
  </si>
  <si>
    <t>Happy Kids Set</t>
  </si>
  <si>
    <t>101 706</t>
  </si>
  <si>
    <t>Coating:</t>
  </si>
  <si>
    <t>Sand (standard)</t>
  </si>
  <si>
    <t>SUDER 1-1</t>
  </si>
  <si>
    <t>SUDER 1-2</t>
  </si>
  <si>
    <t>SUDER 1-3</t>
  </si>
  <si>
    <t>SUDER 2-1</t>
  </si>
  <si>
    <t>SUDER 2-2</t>
  </si>
  <si>
    <t>SUDER 2-3</t>
  </si>
  <si>
    <t>Agudo S17-1</t>
  </si>
  <si>
    <t>Agudo S17-2</t>
  </si>
  <si>
    <t>Agudo S17-3</t>
  </si>
  <si>
    <t>Agudo S17-4</t>
  </si>
  <si>
    <t>Agudo S18-1</t>
  </si>
  <si>
    <t>Agudo S18-2</t>
  </si>
  <si>
    <t>Agudo S18-3</t>
  </si>
  <si>
    <t>Agudo S18-4</t>
  </si>
  <si>
    <t>Agudo S19-1</t>
  </si>
  <si>
    <t>Agudo S19-2</t>
  </si>
  <si>
    <t>Agudo S19-3</t>
  </si>
  <si>
    <t>Agudo S19-4</t>
  </si>
  <si>
    <t>210 661</t>
  </si>
  <si>
    <t>210 662</t>
  </si>
  <si>
    <t>210 663</t>
  </si>
  <si>
    <t>210 664</t>
  </si>
  <si>
    <t>210 671</t>
  </si>
  <si>
    <t>210 672</t>
  </si>
  <si>
    <t>210 673</t>
  </si>
  <si>
    <t>210 674</t>
  </si>
  <si>
    <t>210 683 C</t>
  </si>
  <si>
    <t>210 684 I</t>
  </si>
  <si>
    <t>210 681 C</t>
  </si>
  <si>
    <t>210 682 I</t>
  </si>
  <si>
    <t>210 684 C</t>
  </si>
  <si>
    <t>210 683 I</t>
  </si>
  <si>
    <t>210 682 C</t>
  </si>
  <si>
    <t>210 681 I</t>
  </si>
  <si>
    <t>Screws</t>
  </si>
  <si>
    <t>Country:</t>
  </si>
  <si>
    <t>Overview selection Volumes:</t>
  </si>
  <si>
    <t>Overview selection Holds:</t>
  </si>
  <si>
    <t>Screws (bolts):</t>
  </si>
  <si>
    <t>Screws (spax):</t>
  </si>
  <si>
    <t>Northern Light 2</t>
  </si>
  <si>
    <t>Northern Light 3</t>
  </si>
  <si>
    <t>XXXL</t>
  </si>
  <si>
    <t>XL/XXL</t>
  </si>
  <si>
    <t>L/XL</t>
  </si>
  <si>
    <t>S/M</t>
  </si>
  <si>
    <t>XS/S</t>
  </si>
  <si>
    <t>XS -XXXL</t>
  </si>
  <si>
    <t>101 801</t>
  </si>
  <si>
    <t>101 802</t>
  </si>
  <si>
    <t>101 803</t>
  </si>
  <si>
    <t>101 804</t>
  </si>
  <si>
    <t>101 805</t>
  </si>
  <si>
    <t>101 806</t>
  </si>
  <si>
    <t>101 609</t>
  </si>
  <si>
    <t>101 610</t>
  </si>
  <si>
    <t>101 611</t>
  </si>
  <si>
    <t>101 612</t>
  </si>
  <si>
    <t>101 613</t>
  </si>
  <si>
    <t>101 223</t>
  </si>
  <si>
    <t>101 614</t>
  </si>
  <si>
    <t>101 526</t>
  </si>
  <si>
    <t>101 527</t>
  </si>
  <si>
    <t>101 528</t>
  </si>
  <si>
    <t>101 348</t>
  </si>
  <si>
    <t>101 349</t>
  </si>
  <si>
    <t>101 350</t>
  </si>
  <si>
    <t>101 351</t>
  </si>
  <si>
    <t>101 352</t>
  </si>
  <si>
    <t>101 353</t>
  </si>
  <si>
    <t>101 354</t>
  </si>
  <si>
    <t>101 529</t>
  </si>
  <si>
    <t>101 530</t>
  </si>
  <si>
    <t>101 430</t>
  </si>
  <si>
    <t>101 431</t>
  </si>
  <si>
    <t>101 432</t>
  </si>
  <si>
    <t>101 433</t>
  </si>
  <si>
    <t>101 434</t>
  </si>
  <si>
    <t>101 346</t>
  </si>
  <si>
    <t>101 347</t>
  </si>
  <si>
    <t>Happy Kids 10</t>
  </si>
  <si>
    <t>Happy Kids 11</t>
  </si>
  <si>
    <t>101 707</t>
  </si>
  <si>
    <t>Jet Stream (PU) Set</t>
  </si>
  <si>
    <t>Jet Stream (PU) Giga Jugs I</t>
  </si>
  <si>
    <t>Jet Stream (PU) Giga Jugs II</t>
  </si>
  <si>
    <t>Jet Stream (PU) Giga Pinches</t>
  </si>
  <si>
    <t>Jet Stream (PU) Giga Ledges I</t>
  </si>
  <si>
    <t>Jet Stream (PU) Giga Ledges II</t>
  </si>
  <si>
    <t>Jet Stream (PU) Giga Slopers</t>
  </si>
  <si>
    <t>Jet Stream (PU) Mega Jugs I</t>
  </si>
  <si>
    <t>Jet Stream (PU) Mega Jugs II</t>
  </si>
  <si>
    <t>Jet Stream (PU) Mega Pinches</t>
  </si>
  <si>
    <t>Jet Stream (PU) Mega Ledges</t>
  </si>
  <si>
    <t>Jet Stream (PU) Mega Slopers</t>
  </si>
  <si>
    <t>Jet Stream (PU) Super Pinches</t>
  </si>
  <si>
    <t>Jet Stream (PU) Super Jugs I</t>
  </si>
  <si>
    <t>Jet Stream (PU) Big Pinches</t>
  </si>
  <si>
    <t>Jet Stream (PU) Super Slopers</t>
  </si>
  <si>
    <t>Jet Stream (PU) Big Jugs I</t>
  </si>
  <si>
    <t>Jet Stream (PU) Big Jugs II</t>
  </si>
  <si>
    <t>Jet Stream (PU) Medium Jugs I</t>
  </si>
  <si>
    <t>Jet Stream (PU) Medium Jugs II</t>
  </si>
  <si>
    <t>Jet Stream (PU) Slopey Jugs</t>
  </si>
  <si>
    <t>Jet Stream (PU) Medium Pinches</t>
  </si>
  <si>
    <t>Jet Stream (PU) Big Slopers</t>
  </si>
  <si>
    <t>Jet Stream (PU) Small Jugs</t>
  </si>
  <si>
    <t>Jet Stream (PU) Small Pinches</t>
  </si>
  <si>
    <t>Jet Stream (PU) Medium Crimps 1</t>
  </si>
  <si>
    <t>Jet Stream (PU) Medium Crimps 2</t>
  </si>
  <si>
    <t>Jet Stream (PU) Small Crimps</t>
  </si>
  <si>
    <t>Jet Stream (PU) Big Footholds</t>
  </si>
  <si>
    <t>Jet Stream (PU) Medium Footholds</t>
  </si>
  <si>
    <t>Jet Stream (PU) Small Footholds</t>
  </si>
  <si>
    <t>Northern Light 1</t>
  </si>
  <si>
    <t>Total</t>
  </si>
  <si>
    <t>Volcanoes 3</t>
  </si>
  <si>
    <t>Volcanoes 4</t>
  </si>
  <si>
    <t>Volcanoes 5</t>
  </si>
  <si>
    <t>Volcanoes 6</t>
  </si>
  <si>
    <t>Volcanoes 7</t>
  </si>
  <si>
    <t>Volcanoes Set</t>
  </si>
  <si>
    <t>101 708</t>
  </si>
  <si>
    <t>101 435</t>
  </si>
  <si>
    <t>101 436</t>
  </si>
  <si>
    <t>101 355</t>
  </si>
  <si>
    <t>101 224</t>
  </si>
  <si>
    <t>101 531</t>
  </si>
  <si>
    <t>City:</t>
  </si>
  <si>
    <t>210 691 C</t>
  </si>
  <si>
    <t>210 692 C</t>
  </si>
  <si>
    <t>210 693 C</t>
  </si>
  <si>
    <t>210 701 C</t>
  </si>
  <si>
    <t>210 702 C</t>
  </si>
  <si>
    <t>210 703 C</t>
  </si>
  <si>
    <t>210 703 I</t>
  </si>
  <si>
    <t>210 691 I</t>
  </si>
  <si>
    <t>210 702 I</t>
  </si>
  <si>
    <t>210 701 I</t>
  </si>
  <si>
    <t>210 693 I</t>
  </si>
  <si>
    <t>210 692 I</t>
  </si>
  <si>
    <t>Down Climb Arrow Color</t>
  </si>
  <si>
    <t>Please Select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</si>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</sst>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€&quot;;[Red]\-#,##0.00\ &quot;€&quot;"/>
    <numFmt numFmtId="164" formatCode="#,##0.00\ &quot;€&quot;"/>
    <numFmt numFmtId="165" formatCode="#,##0.00\ &quot;kg&quot;"/>
    <numFmt numFmtId="166" formatCode="#,##0.00&quot;€&quot;"/>
    <numFmt numFmtId="167" formatCode="#,##0.0\ &quot;kg&quot;"/>
    <numFmt numFmtId="168" formatCode="0.00\ &quot;kg&quot;"/>
  </numFmts>
  <fonts count="5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4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indexed="8"/>
      <name val="Calibri"/>
      <family val="2"/>
    </font>
    <font>
      <sz val="11"/>
      <color indexed="9"/>
      <name val="Calibri"/>
      <family val="2"/>
    </font>
    <font>
      <sz val="8"/>
      <name val="Verdana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  <font>
      <sz val="16"/>
      <color indexed="8"/>
      <name val="Calibri"/>
      <family val="2"/>
    </font>
    <font>
      <sz val="14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18"/>
      <color indexed="8"/>
      <name val="Calibri"/>
      <family val="2"/>
    </font>
    <font>
      <sz val="14"/>
      <color rgb="FF000000"/>
      <name val="Calibri"/>
      <family val="2"/>
      <charset val="238"/>
      <scheme val="minor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Verdana"/>
      <family val="2"/>
    </font>
    <font>
      <sz val="10"/>
      <name val="Calibri"/>
      <family val="2"/>
    </font>
    <font>
      <sz val="9"/>
      <color theme="0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11"/>
      <color theme="0"/>
      <name val="Calibri"/>
      <family val="2"/>
      <charset val="238"/>
      <scheme val="minor"/>
    </font>
    <font>
      <sz val="12"/>
      <color theme="0"/>
      <name val="Calibri"/>
      <family val="2"/>
      <scheme val="minor"/>
    </font>
    <font>
      <b/>
      <sz val="20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charset val="238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</font>
    <font>
      <sz val="8"/>
      <color theme="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8B29"/>
        <bgColor indexed="64"/>
      </patternFill>
    </fill>
    <fill>
      <patternFill patternType="solid">
        <fgColor rgb="FFE26E0E"/>
        <bgColor indexed="64"/>
      </patternFill>
    </fill>
    <fill>
      <patternFill patternType="solid">
        <fgColor rgb="FF7E4B26"/>
        <bgColor indexed="64"/>
      </patternFill>
    </fill>
    <fill>
      <patternFill patternType="solid">
        <fgColor rgb="FFB9CEAC"/>
        <bgColor indexed="64"/>
      </patternFill>
    </fill>
    <fill>
      <patternFill patternType="solid">
        <fgColor rgb="FFB0B0A9"/>
        <bgColor indexed="64"/>
      </patternFill>
    </fill>
    <fill>
      <patternFill patternType="solid">
        <fgColor rgb="FF7A7B7A"/>
        <bgColor indexed="64"/>
      </patternFill>
    </fill>
    <fill>
      <patternFill patternType="solid">
        <fgColor rgb="FFFF00FF"/>
        <bgColor auto="1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920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C3996F"/>
        <bgColor indexed="64"/>
      </patternFill>
    </fill>
    <fill>
      <patternFill patternType="solid">
        <fgColor rgb="FF8080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F80"/>
        <bgColor indexed="64"/>
      </patternFill>
    </fill>
    <fill>
      <patternFill patternType="solid">
        <fgColor rgb="FF80C595"/>
        <bgColor indexed="64"/>
      </patternFill>
    </fill>
    <fill>
      <patternFill patternType="solid">
        <fgColor rgb="FFF1B786"/>
        <bgColor indexed="64"/>
      </patternFill>
    </fill>
    <fill>
      <patternFill patternType="solid">
        <fgColor rgb="FFBFA592"/>
        <bgColor indexed="64"/>
      </patternFill>
    </fill>
    <fill>
      <patternFill patternType="solid">
        <fgColor rgb="FFBFB2D0"/>
        <bgColor indexed="64"/>
      </patternFill>
    </fill>
    <fill>
      <patternFill patternType="solid">
        <fgColor rgb="FFB798D0"/>
        <bgColor indexed="64"/>
      </patternFill>
    </fill>
    <fill>
      <patternFill patternType="solid">
        <fgColor rgb="FFDCE6D5"/>
        <bgColor indexed="64"/>
      </patternFill>
    </fill>
    <fill>
      <patternFill patternType="solid">
        <fgColor rgb="FFD8D8D4"/>
        <bgColor indexed="64"/>
      </patternFill>
    </fill>
    <fill>
      <patternFill patternType="solid">
        <fgColor rgb="FFBCBDBC"/>
        <bgColor indexed="64"/>
      </patternFill>
    </fill>
    <fill>
      <patternFill patternType="solid">
        <fgColor rgb="FFFF80FF"/>
        <bgColor indexed="64"/>
      </patternFill>
    </fill>
    <fill>
      <patternFill patternType="solid">
        <fgColor rgb="FFFFC880"/>
        <bgColor indexed="64"/>
      </patternFill>
    </fill>
    <fill>
      <patternFill patternType="solid">
        <fgColor rgb="FF80FF80"/>
        <bgColor indexed="64"/>
      </patternFill>
    </fill>
    <fill>
      <patternFill patternType="solid">
        <fgColor rgb="FFDAC7B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C0C0C0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medium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medium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6" fillId="0" borderId="0"/>
    <xf numFmtId="0" fontId="2" fillId="0" borderId="0"/>
    <xf numFmtId="0" fontId="36" fillId="0" borderId="0"/>
    <xf numFmtId="0" fontId="37" fillId="0" borderId="0"/>
    <xf numFmtId="0" fontId="36" fillId="0" borderId="0"/>
    <xf numFmtId="0" fontId="1" fillId="0" borderId="0"/>
  </cellStyleXfs>
  <cellXfs count="569">
    <xf numFmtId="0" fontId="0" fillId="0" borderId="0" xfId="0"/>
    <xf numFmtId="0" fontId="14" fillId="0" borderId="1" xfId="0" applyFont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3" fillId="0" borderId="0" xfId="0" applyFont="1" applyAlignment="1">
      <alignment horizontal="right"/>
    </xf>
    <xf numFmtId="0" fontId="17" fillId="3" borderId="11" xfId="0" applyFont="1" applyFill="1" applyBorder="1" applyAlignment="1">
      <alignment horizontal="center"/>
    </xf>
    <xf numFmtId="0" fontId="17" fillId="0" borderId="1" xfId="0" applyFont="1" applyBorder="1"/>
    <xf numFmtId="0" fontId="17" fillId="0" borderId="11" xfId="0" applyFont="1" applyBorder="1"/>
    <xf numFmtId="0" fontId="0" fillId="0" borderId="2" xfId="0" applyBorder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3" fillId="0" borderId="0" xfId="0" applyFont="1"/>
    <xf numFmtId="0" fontId="15" fillId="0" borderId="0" xfId="0" applyFont="1" applyAlignment="1">
      <alignment horizontal="right"/>
    </xf>
    <xf numFmtId="2" fontId="17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64" fontId="13" fillId="3" borderId="8" xfId="0" applyNumberFormat="1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18" xfId="0" applyFont="1" applyBorder="1" applyAlignment="1">
      <alignment horizontal="center" vertical="center" textRotation="90"/>
    </xf>
    <xf numFmtId="0" fontId="0" fillId="4" borderId="19" xfId="0" applyFill="1" applyBorder="1"/>
    <xf numFmtId="0" fontId="0" fillId="4" borderId="20" xfId="0" applyFill="1" applyBorder="1"/>
    <xf numFmtId="0" fontId="0" fillId="4" borderId="15" xfId="0" applyFill="1" applyBorder="1"/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25" fillId="0" borderId="0" xfId="0" applyFont="1"/>
    <xf numFmtId="0" fontId="21" fillId="0" borderId="1" xfId="0" applyFont="1" applyBorder="1" applyAlignment="1">
      <alignment horizontal="center" vertical="center"/>
    </xf>
    <xf numFmtId="0" fontId="19" fillId="0" borderId="0" xfId="0" applyFont="1"/>
    <xf numFmtId="0" fontId="8" fillId="0" borderId="0" xfId="0" applyFont="1" applyAlignment="1">
      <alignment horizontal="center"/>
    </xf>
    <xf numFmtId="0" fontId="23" fillId="0" borderId="0" xfId="0" applyFont="1"/>
    <xf numFmtId="0" fontId="14" fillId="0" borderId="0" xfId="0" applyFont="1" applyAlignment="1">
      <alignment horizontal="right"/>
    </xf>
    <xf numFmtId="0" fontId="16" fillId="0" borderId="0" xfId="0" applyFont="1"/>
    <xf numFmtId="0" fontId="14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2" fontId="15" fillId="0" borderId="0" xfId="0" applyNumberFormat="1" applyFont="1"/>
    <xf numFmtId="0" fontId="3" fillId="0" borderId="0" xfId="0" applyFont="1" applyAlignment="1">
      <alignment horizontal="left"/>
    </xf>
    <xf numFmtId="0" fontId="17" fillId="3" borderId="4" xfId="0" applyFont="1" applyFill="1" applyBorder="1" applyAlignment="1">
      <alignment horizontal="center"/>
    </xf>
    <xf numFmtId="0" fontId="17" fillId="3" borderId="22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164" fontId="13" fillId="3" borderId="15" xfId="0" applyNumberFormat="1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3" fillId="3" borderId="27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64" fontId="13" fillId="3" borderId="7" xfId="0" applyNumberFormat="1" applyFont="1" applyFill="1" applyBorder="1" applyAlignment="1">
      <alignment horizontal="center"/>
    </xf>
    <xf numFmtId="164" fontId="13" fillId="3" borderId="2" xfId="0" applyNumberFormat="1" applyFont="1" applyFill="1" applyBorder="1" applyAlignment="1">
      <alignment horizontal="center"/>
    </xf>
    <xf numFmtId="164" fontId="13" fillId="3" borderId="23" xfId="0" applyNumberFormat="1" applyFont="1" applyFill="1" applyBorder="1" applyAlignment="1">
      <alignment horizontal="center"/>
    </xf>
    <xf numFmtId="164" fontId="13" fillId="3" borderId="12" xfId="0" applyNumberFormat="1" applyFont="1" applyFill="1" applyBorder="1" applyAlignment="1">
      <alignment horizontal="center"/>
    </xf>
    <xf numFmtId="164" fontId="13" fillId="3" borderId="26" xfId="0" applyNumberFormat="1" applyFont="1" applyFill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27" fillId="6" borderId="1" xfId="0" applyFont="1" applyFill="1" applyBorder="1" applyAlignment="1">
      <alignment horizontal="center" vertical="center" textRotation="90"/>
    </xf>
    <xf numFmtId="0" fontId="28" fillId="7" borderId="1" xfId="0" applyFont="1" applyFill="1" applyBorder="1" applyAlignment="1">
      <alignment horizontal="center" vertical="center" textRotation="90"/>
    </xf>
    <xf numFmtId="0" fontId="30" fillId="8" borderId="1" xfId="0" applyFont="1" applyFill="1" applyBorder="1" applyAlignment="1">
      <alignment horizontal="center" vertical="center" textRotation="90"/>
    </xf>
    <xf numFmtId="0" fontId="30" fillId="9" borderId="1" xfId="0" applyFont="1" applyFill="1" applyBorder="1" applyAlignment="1">
      <alignment horizontal="center" vertical="center" textRotation="90"/>
    </xf>
    <xf numFmtId="0" fontId="30" fillId="10" borderId="1" xfId="0" applyFont="1" applyFill="1" applyBorder="1" applyAlignment="1">
      <alignment horizontal="center" vertical="center" textRotation="90"/>
    </xf>
    <xf numFmtId="0" fontId="30" fillId="11" borderId="1" xfId="0" applyFont="1" applyFill="1" applyBorder="1" applyAlignment="1">
      <alignment horizontal="center" vertical="center" textRotation="90"/>
    </xf>
    <xf numFmtId="0" fontId="30" fillId="12" borderId="1" xfId="0" applyFont="1" applyFill="1" applyBorder="1" applyAlignment="1">
      <alignment horizontal="center" vertical="center" textRotation="90"/>
    </xf>
    <xf numFmtId="0" fontId="30" fillId="13" borderId="1" xfId="0" applyFont="1" applyFill="1" applyBorder="1" applyAlignment="1">
      <alignment horizontal="center" vertical="center" textRotation="90"/>
    </xf>
    <xf numFmtId="0" fontId="30" fillId="14" borderId="1" xfId="0" applyFont="1" applyFill="1" applyBorder="1" applyAlignment="1">
      <alignment horizontal="center" vertical="center" textRotation="90"/>
    </xf>
    <xf numFmtId="0" fontId="30" fillId="15" borderId="1" xfId="0" applyFont="1" applyFill="1" applyBorder="1" applyAlignment="1">
      <alignment horizontal="center" vertical="center" textRotation="90"/>
    </xf>
    <xf numFmtId="0" fontId="30" fillId="16" borderId="1" xfId="0" applyFont="1" applyFill="1" applyBorder="1" applyAlignment="1">
      <alignment horizontal="center" vertical="center" textRotation="90"/>
    </xf>
    <xf numFmtId="0" fontId="28" fillId="17" borderId="1" xfId="0" applyFont="1" applyFill="1" applyBorder="1" applyAlignment="1">
      <alignment horizontal="center" vertical="center" textRotation="90"/>
    </xf>
    <xf numFmtId="0" fontId="29" fillId="2" borderId="1" xfId="0" applyFont="1" applyFill="1" applyBorder="1" applyAlignment="1">
      <alignment horizontal="center" vertical="center" textRotation="90"/>
    </xf>
    <xf numFmtId="0" fontId="30" fillId="18" borderId="1" xfId="0" applyFont="1" applyFill="1" applyBorder="1" applyAlignment="1">
      <alignment horizontal="center" vertical="center" textRotation="90"/>
    </xf>
    <xf numFmtId="0" fontId="13" fillId="6" borderId="1" xfId="0" applyFont="1" applyFill="1" applyBorder="1"/>
    <xf numFmtId="0" fontId="13" fillId="6" borderId="28" xfId="0" applyFont="1" applyFill="1" applyBorder="1"/>
    <xf numFmtId="0" fontId="30" fillId="0" borderId="0" xfId="0" applyFont="1" applyAlignment="1">
      <alignment horizontal="center" vertical="center" textRotation="90"/>
    </xf>
    <xf numFmtId="0" fontId="30" fillId="19" borderId="1" xfId="0" applyFont="1" applyFill="1" applyBorder="1" applyAlignment="1">
      <alignment horizontal="center" vertical="center" textRotation="90"/>
    </xf>
    <xf numFmtId="164" fontId="0" fillId="0" borderId="0" xfId="0" applyNumberFormat="1"/>
    <xf numFmtId="0" fontId="17" fillId="3" borderId="25" xfId="0" applyFont="1" applyFill="1" applyBorder="1" applyAlignment="1">
      <alignment horizontal="center"/>
    </xf>
    <xf numFmtId="0" fontId="7" fillId="6" borderId="3" xfId="0" applyFont="1" applyFill="1" applyBorder="1" applyAlignment="1" applyProtection="1">
      <alignment horizontal="center"/>
      <protection locked="0"/>
    </xf>
    <xf numFmtId="0" fontId="7" fillId="6" borderId="5" xfId="0" applyFont="1" applyFill="1" applyBorder="1" applyAlignment="1" applyProtection="1">
      <alignment horizontal="center"/>
      <protection locked="0"/>
    </xf>
    <xf numFmtId="0" fontId="7" fillId="6" borderId="16" xfId="0" applyFont="1" applyFill="1" applyBorder="1" applyAlignment="1" applyProtection="1">
      <alignment horizontal="center"/>
      <protection locked="0"/>
    </xf>
    <xf numFmtId="0" fontId="31" fillId="0" borderId="0" xfId="0" applyFont="1" applyAlignment="1" applyProtection="1">
      <alignment horizontal="center"/>
      <protection locked="0"/>
    </xf>
    <xf numFmtId="0" fontId="32" fillId="0" borderId="0" xfId="0" applyFont="1" applyProtection="1">
      <protection locked="0"/>
    </xf>
    <xf numFmtId="0" fontId="25" fillId="0" borderId="0" xfId="0" applyFont="1" applyAlignment="1">
      <alignment horizontal="center"/>
    </xf>
    <xf numFmtId="164" fontId="13" fillId="3" borderId="9" xfId="0" applyNumberFormat="1" applyFont="1" applyFill="1" applyBorder="1" applyAlignment="1">
      <alignment horizontal="center"/>
    </xf>
    <xf numFmtId="164" fontId="13" fillId="3" borderId="10" xfId="0" applyNumberFormat="1" applyFont="1" applyFill="1" applyBorder="1" applyAlignment="1">
      <alignment horizontal="center"/>
    </xf>
    <xf numFmtId="0" fontId="38" fillId="0" borderId="1" xfId="0" applyFont="1" applyBorder="1"/>
    <xf numFmtId="0" fontId="38" fillId="0" borderId="0" xfId="0" applyFont="1"/>
    <xf numFmtId="0" fontId="38" fillId="0" borderId="2" xfId="0" applyFont="1" applyBorder="1"/>
    <xf numFmtId="0" fontId="38" fillId="0" borderId="1" xfId="0" applyFont="1" applyBorder="1" applyAlignment="1">
      <alignment horizontal="center"/>
    </xf>
    <xf numFmtId="2" fontId="17" fillId="0" borderId="1" xfId="0" applyNumberFormat="1" applyFont="1" applyBorder="1"/>
    <xf numFmtId="0" fontId="38" fillId="0" borderId="1" xfId="0" applyFont="1" applyBorder="1" applyAlignment="1">
      <alignment horizontal="right"/>
    </xf>
    <xf numFmtId="0" fontId="17" fillId="3" borderId="26" xfId="0" applyFont="1" applyFill="1" applyBorder="1" applyAlignment="1">
      <alignment horizontal="center"/>
    </xf>
    <xf numFmtId="0" fontId="7" fillId="6" borderId="24" xfId="0" applyFont="1" applyFill="1" applyBorder="1" applyAlignment="1" applyProtection="1">
      <alignment horizontal="center"/>
      <protection locked="0"/>
    </xf>
    <xf numFmtId="164" fontId="13" fillId="3" borderId="32" xfId="0" applyNumberFormat="1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164" fontId="13" fillId="3" borderId="27" xfId="0" applyNumberFormat="1" applyFont="1" applyFill="1" applyBorder="1" applyAlignment="1">
      <alignment horizontal="center"/>
    </xf>
    <xf numFmtId="0" fontId="30" fillId="20" borderId="1" xfId="0" applyFont="1" applyFill="1" applyBorder="1" applyAlignment="1">
      <alignment horizontal="center" vertical="center" textRotation="90"/>
    </xf>
    <xf numFmtId="0" fontId="30" fillId="0" borderId="1" xfId="0" applyFont="1" applyBorder="1"/>
    <xf numFmtId="0" fontId="30" fillId="0" borderId="0" xfId="0" applyFont="1"/>
    <xf numFmtId="0" fontId="0" fillId="3" borderId="3" xfId="5" applyFont="1" applyFill="1" applyBorder="1" applyAlignment="1">
      <alignment horizontal="center"/>
    </xf>
    <xf numFmtId="0" fontId="0" fillId="3" borderId="24" xfId="5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13" fillId="3" borderId="33" xfId="0" applyFont="1" applyFill="1" applyBorder="1" applyAlignment="1">
      <alignment horizontal="center"/>
    </xf>
    <xf numFmtId="0" fontId="32" fillId="6" borderId="0" xfId="0" applyFont="1" applyFill="1"/>
    <xf numFmtId="0" fontId="7" fillId="6" borderId="40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9" xfId="0" applyFill="1" applyBorder="1"/>
    <xf numFmtId="0" fontId="0" fillId="5" borderId="20" xfId="0" applyFill="1" applyBorder="1"/>
    <xf numFmtId="164" fontId="0" fillId="5" borderId="29" xfId="0" applyNumberFormat="1" applyFill="1" applyBorder="1"/>
    <xf numFmtId="164" fontId="10" fillId="5" borderId="30" xfId="0" applyNumberFormat="1" applyFont="1" applyFill="1" applyBorder="1"/>
    <xf numFmtId="164" fontId="0" fillId="5" borderId="30" xfId="0" applyNumberFormat="1" applyFill="1" applyBorder="1"/>
    <xf numFmtId="164" fontId="0" fillId="5" borderId="31" xfId="0" applyNumberFormat="1" applyFill="1" applyBorder="1"/>
    <xf numFmtId="0" fontId="0" fillId="6" borderId="0" xfId="0" applyFill="1"/>
    <xf numFmtId="164" fontId="40" fillId="6" borderId="0" xfId="0" applyNumberFormat="1" applyFont="1" applyFill="1" applyAlignment="1">
      <alignment vertical="center"/>
    </xf>
    <xf numFmtId="3" fontId="39" fillId="3" borderId="1" xfId="0" applyNumberFormat="1" applyFont="1" applyFill="1" applyBorder="1" applyAlignment="1">
      <alignment vertical="center"/>
    </xf>
    <xf numFmtId="164" fontId="41" fillId="6" borderId="1" xfId="0" applyNumberFormat="1" applyFont="1" applyFill="1" applyBorder="1" applyAlignment="1">
      <alignment vertical="center"/>
    </xf>
    <xf numFmtId="166" fontId="41" fillId="3" borderId="1" xfId="0" applyNumberFormat="1" applyFont="1" applyFill="1" applyBorder="1" applyAlignment="1">
      <alignment vertical="center"/>
    </xf>
    <xf numFmtId="166" fontId="40" fillId="0" borderId="0" xfId="0" applyNumberFormat="1" applyFont="1" applyAlignment="1">
      <alignment vertical="center"/>
    </xf>
    <xf numFmtId="0" fontId="0" fillId="0" borderId="19" xfId="0" applyBorder="1"/>
    <xf numFmtId="0" fontId="0" fillId="0" borderId="20" xfId="0" applyBorder="1"/>
    <xf numFmtId="164" fontId="0" fillId="0" borderId="20" xfId="0" applyNumberFormat="1" applyBorder="1"/>
    <xf numFmtId="0" fontId="0" fillId="3" borderId="21" xfId="0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left"/>
    </xf>
    <xf numFmtId="0" fontId="0" fillId="0" borderId="0" xfId="0" applyProtection="1">
      <protection locked="0"/>
    </xf>
    <xf numFmtId="0" fontId="44" fillId="0" borderId="0" xfId="0" applyFont="1" applyAlignment="1">
      <alignment horizontal="left"/>
    </xf>
    <xf numFmtId="0" fontId="10" fillId="3" borderId="24" xfId="0" applyFont="1" applyFill="1" applyBorder="1" applyAlignment="1">
      <alignment horizontal="center"/>
    </xf>
    <xf numFmtId="0" fontId="17" fillId="21" borderId="1" xfId="0" applyFont="1" applyFill="1" applyBorder="1" applyAlignment="1">
      <alignment horizontal="center"/>
    </xf>
    <xf numFmtId="2" fontId="17" fillId="21" borderId="1" xfId="0" applyNumberFormat="1" applyFont="1" applyFill="1" applyBorder="1" applyAlignment="1">
      <alignment horizontal="right"/>
    </xf>
    <xf numFmtId="2" fontId="17" fillId="3" borderId="1" xfId="0" applyNumberFormat="1" applyFont="1" applyFill="1" applyBorder="1" applyAlignment="1">
      <alignment horizontal="center"/>
    </xf>
    <xf numFmtId="0" fontId="38" fillId="21" borderId="1" xfId="0" applyFont="1" applyFill="1" applyBorder="1"/>
    <xf numFmtId="0" fontId="17" fillId="21" borderId="1" xfId="0" applyFont="1" applyFill="1" applyBorder="1"/>
    <xf numFmtId="0" fontId="32" fillId="0" borderId="0" xfId="0" applyFont="1"/>
    <xf numFmtId="0" fontId="13" fillId="0" borderId="0" xfId="0" applyFont="1" applyAlignment="1">
      <alignment horizontal="left"/>
    </xf>
    <xf numFmtId="0" fontId="15" fillId="0" borderId="0" xfId="0" applyFont="1"/>
    <xf numFmtId="0" fontId="10" fillId="0" borderId="6" xfId="0" applyFont="1" applyBorder="1" applyAlignment="1">
      <alignment horizontal="left"/>
    </xf>
    <xf numFmtId="14" fontId="14" fillId="0" borderId="0" xfId="0" applyNumberFormat="1" applyFont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45" fillId="0" borderId="0" xfId="0" applyFont="1" applyAlignment="1">
      <alignment horizontal="left"/>
    </xf>
    <xf numFmtId="0" fontId="45" fillId="0" borderId="0" xfId="0" applyFont="1" applyAlignment="1">
      <alignment horizontal="center"/>
    </xf>
    <xf numFmtId="0" fontId="30" fillId="22" borderId="1" xfId="0" applyFont="1" applyFill="1" applyBorder="1" applyAlignment="1">
      <alignment horizontal="center" vertical="center" textRotation="90"/>
    </xf>
    <xf numFmtId="0" fontId="29" fillId="23" borderId="1" xfId="0" applyFont="1" applyFill="1" applyBorder="1" applyAlignment="1">
      <alignment horizontal="center" vertical="center" textRotation="90"/>
    </xf>
    <xf numFmtId="0" fontId="28" fillId="24" borderId="1" xfId="0" applyFont="1" applyFill="1" applyBorder="1" applyAlignment="1">
      <alignment horizontal="center" vertical="center" textRotation="90"/>
    </xf>
    <xf numFmtId="0" fontId="30" fillId="6" borderId="1" xfId="0" applyFont="1" applyFill="1" applyBorder="1" applyAlignment="1">
      <alignment horizontal="center" vertical="center" textRotation="90"/>
    </xf>
    <xf numFmtId="0" fontId="11" fillId="0" borderId="6" xfId="0" applyFont="1" applyBorder="1" applyAlignment="1">
      <alignment horizontal="center" vertical="center" textRotation="90"/>
    </xf>
    <xf numFmtId="164" fontId="13" fillId="3" borderId="14" xfId="0" applyNumberFormat="1" applyFont="1" applyFill="1" applyBorder="1" applyAlignment="1">
      <alignment horizontal="center"/>
    </xf>
    <xf numFmtId="167" fontId="17" fillId="3" borderId="22" xfId="0" applyNumberFormat="1" applyFont="1" applyFill="1" applyBorder="1" applyAlignment="1">
      <alignment horizontal="center"/>
    </xf>
    <xf numFmtId="167" fontId="17" fillId="3" borderId="4" xfId="0" applyNumberFormat="1" applyFont="1" applyFill="1" applyBorder="1" applyAlignment="1">
      <alignment horizontal="center"/>
    </xf>
    <xf numFmtId="0" fontId="46" fillId="0" borderId="0" xfId="0" applyFont="1" applyAlignment="1">
      <alignment horizontal="center"/>
    </xf>
    <xf numFmtId="0" fontId="47" fillId="0" borderId="1" xfId="0" applyFont="1" applyBorder="1" applyAlignment="1">
      <alignment horizontal="center" vertical="center" textRotation="90" wrapText="1"/>
    </xf>
    <xf numFmtId="0" fontId="17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14" fontId="14" fillId="0" borderId="0" xfId="0" applyNumberFormat="1" applyFont="1"/>
    <xf numFmtId="0" fontId="14" fillId="0" borderId="0" xfId="0" applyFont="1" applyAlignment="1">
      <alignment horizontal="left"/>
    </xf>
    <xf numFmtId="1" fontId="0" fillId="0" borderId="0" xfId="0" applyNumberFormat="1"/>
    <xf numFmtId="1" fontId="17" fillId="0" borderId="1" xfId="0" applyNumberFormat="1" applyFont="1" applyBorder="1" applyAlignment="1">
      <alignment horizontal="right"/>
    </xf>
    <xf numFmtId="0" fontId="0" fillId="0" borderId="11" xfId="0" applyBorder="1"/>
    <xf numFmtId="0" fontId="17" fillId="0" borderId="1" xfId="0" applyFont="1" applyBorder="1" applyAlignment="1">
      <alignment horizontal="right"/>
    </xf>
    <xf numFmtId="0" fontId="17" fillId="3" borderId="11" xfId="0" applyFont="1" applyFill="1" applyBorder="1" applyAlignment="1">
      <alignment horizontal="left"/>
    </xf>
    <xf numFmtId="0" fontId="0" fillId="21" borderId="1" xfId="0" applyFill="1" applyBorder="1"/>
    <xf numFmtId="0" fontId="17" fillId="3" borderId="1" xfId="0" applyFont="1" applyFill="1" applyBorder="1" applyAlignment="1">
      <alignment horizontal="left"/>
    </xf>
    <xf numFmtId="0" fontId="17" fillId="0" borderId="1" xfId="0" applyFont="1" applyBorder="1" applyAlignment="1">
      <alignment horizontal="left"/>
    </xf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left"/>
    </xf>
    <xf numFmtId="0" fontId="10" fillId="0" borderId="0" xfId="0" applyFont="1" applyAlignment="1">
      <alignment horizontal="right" vertical="top"/>
    </xf>
    <xf numFmtId="14" fontId="10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right"/>
    </xf>
    <xf numFmtId="14" fontId="10" fillId="0" borderId="0" xfId="0" applyNumberFormat="1" applyFont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168" fontId="0" fillId="0" borderId="1" xfId="0" applyNumberFormat="1" applyBorder="1" applyAlignment="1">
      <alignment horizontal="center"/>
    </xf>
    <xf numFmtId="165" fontId="13" fillId="3" borderId="3" xfId="0" applyNumberFormat="1" applyFont="1" applyFill="1" applyBorder="1" applyAlignment="1">
      <alignment horizontal="center"/>
    </xf>
    <xf numFmtId="165" fontId="13" fillId="3" borderId="5" xfId="0" applyNumberFormat="1" applyFont="1" applyFill="1" applyBorder="1" applyAlignment="1">
      <alignment horizontal="center"/>
    </xf>
    <xf numFmtId="165" fontId="13" fillId="3" borderId="16" xfId="0" applyNumberFormat="1" applyFont="1" applyFill="1" applyBorder="1" applyAlignment="1">
      <alignment horizontal="center"/>
    </xf>
    <xf numFmtId="164" fontId="13" fillId="0" borderId="51" xfId="0" applyNumberFormat="1" applyFont="1" applyBorder="1" applyAlignment="1" applyProtection="1">
      <alignment horizontal="center"/>
      <protection locked="0"/>
    </xf>
    <xf numFmtId="164" fontId="13" fillId="0" borderId="49" xfId="0" applyNumberFormat="1" applyFont="1" applyBorder="1" applyAlignment="1" applyProtection="1">
      <alignment horizontal="center"/>
      <protection locked="0"/>
    </xf>
    <xf numFmtId="164" fontId="13" fillId="0" borderId="50" xfId="0" applyNumberFormat="1" applyFont="1" applyBorder="1" applyAlignment="1" applyProtection="1">
      <alignment horizontal="center"/>
      <protection locked="0"/>
    </xf>
    <xf numFmtId="164" fontId="13" fillId="0" borderId="48" xfId="0" applyNumberFormat="1" applyFont="1" applyBorder="1" applyAlignment="1" applyProtection="1">
      <alignment horizontal="center"/>
      <protection locked="0"/>
    </xf>
    <xf numFmtId="49" fontId="10" fillId="0" borderId="0" xfId="0" applyNumberFormat="1" applyFont="1" applyAlignment="1">
      <alignment horizontal="left" vertical="top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/>
    </xf>
    <xf numFmtId="0" fontId="31" fillId="6" borderId="0" xfId="0" applyFont="1" applyFill="1" applyAlignment="1">
      <alignment horizontal="center"/>
    </xf>
    <xf numFmtId="0" fontId="31" fillId="0" borderId="0" xfId="0" applyFont="1" applyAlignment="1">
      <alignment horizontal="center"/>
    </xf>
    <xf numFmtId="0" fontId="48" fillId="0" borderId="0" xfId="0" applyFont="1" applyAlignment="1" applyProtection="1">
      <alignment horizontal="center" vertical="center"/>
      <protection locked="0"/>
    </xf>
    <xf numFmtId="8" fontId="32" fillId="0" borderId="0" xfId="0" applyNumberFormat="1" applyFont="1"/>
    <xf numFmtId="164" fontId="49" fillId="0" borderId="54" xfId="0" applyNumberFormat="1" applyFont="1" applyBorder="1" applyAlignment="1">
      <alignment horizontal="center"/>
    </xf>
    <xf numFmtId="0" fontId="7" fillId="23" borderId="4" xfId="0" applyFont="1" applyFill="1" applyBorder="1" applyAlignment="1" applyProtection="1">
      <alignment horizontal="center"/>
      <protection locked="0"/>
    </xf>
    <xf numFmtId="0" fontId="7" fillId="23" borderId="25" xfId="0" applyFont="1" applyFill="1" applyBorder="1" applyAlignment="1" applyProtection="1">
      <alignment horizontal="center"/>
      <protection locked="0"/>
    </xf>
    <xf numFmtId="0" fontId="7" fillId="23" borderId="1" xfId="0" applyFont="1" applyFill="1" applyBorder="1" applyAlignment="1" applyProtection="1">
      <alignment horizontal="center"/>
      <protection locked="0"/>
    </xf>
    <xf numFmtId="0" fontId="7" fillId="23" borderId="22" xfId="0" applyFont="1" applyFill="1" applyBorder="1" applyAlignment="1" applyProtection="1">
      <alignment horizontal="center"/>
      <protection locked="0"/>
    </xf>
    <xf numFmtId="0" fontId="7" fillId="23" borderId="0" xfId="0" applyFont="1" applyFill="1" applyAlignment="1" applyProtection="1">
      <alignment horizontal="center"/>
      <protection locked="0"/>
    </xf>
    <xf numFmtId="0" fontId="7" fillId="23" borderId="34" xfId="0" applyFont="1" applyFill="1" applyBorder="1" applyAlignment="1">
      <alignment horizontal="center"/>
    </xf>
    <xf numFmtId="0" fontId="7" fillId="23" borderId="38" xfId="0" applyFont="1" applyFill="1" applyBorder="1" applyAlignment="1">
      <alignment horizontal="center"/>
    </xf>
    <xf numFmtId="0" fontId="7" fillId="26" borderId="4" xfId="0" applyFont="1" applyFill="1" applyBorder="1" applyAlignment="1" applyProtection="1">
      <alignment horizontal="center"/>
      <protection locked="0"/>
    </xf>
    <xf numFmtId="0" fontId="7" fillId="26" borderId="25" xfId="0" applyFont="1" applyFill="1" applyBorder="1" applyAlignment="1" applyProtection="1">
      <alignment horizontal="center"/>
      <protection locked="0"/>
    </xf>
    <xf numFmtId="0" fontId="7" fillId="26" borderId="1" xfId="0" applyFont="1" applyFill="1" applyBorder="1" applyAlignment="1" applyProtection="1">
      <alignment horizontal="center"/>
      <protection locked="0"/>
    </xf>
    <xf numFmtId="0" fontId="7" fillId="26" borderId="22" xfId="0" applyFont="1" applyFill="1" applyBorder="1" applyAlignment="1" applyProtection="1">
      <alignment horizontal="center"/>
      <protection locked="0"/>
    </xf>
    <xf numFmtId="0" fontId="7" fillId="26" borderId="0" xfId="0" applyFont="1" applyFill="1" applyAlignment="1" applyProtection="1">
      <alignment horizontal="center"/>
      <protection locked="0"/>
    </xf>
    <xf numFmtId="0" fontId="7" fillId="26" borderId="34" xfId="0" applyFont="1" applyFill="1" applyBorder="1" applyAlignment="1">
      <alignment horizontal="center"/>
    </xf>
    <xf numFmtId="0" fontId="7" fillId="26" borderId="38" xfId="0" applyFont="1" applyFill="1" applyBorder="1" applyAlignment="1">
      <alignment horizontal="center"/>
    </xf>
    <xf numFmtId="0" fontId="7" fillId="27" borderId="4" xfId="0" applyFont="1" applyFill="1" applyBorder="1" applyAlignment="1" applyProtection="1">
      <alignment horizontal="center"/>
      <protection locked="0"/>
    </xf>
    <xf numFmtId="0" fontId="7" fillId="27" borderId="25" xfId="0" applyFont="1" applyFill="1" applyBorder="1" applyAlignment="1" applyProtection="1">
      <alignment horizontal="center"/>
      <protection locked="0"/>
    </xf>
    <xf numFmtId="0" fontId="7" fillId="27" borderId="1" xfId="0" applyFont="1" applyFill="1" applyBorder="1" applyAlignment="1" applyProtection="1">
      <alignment horizontal="center"/>
      <protection locked="0"/>
    </xf>
    <xf numFmtId="0" fontId="7" fillId="27" borderId="22" xfId="0" applyFont="1" applyFill="1" applyBorder="1" applyAlignment="1" applyProtection="1">
      <alignment horizontal="center"/>
      <protection locked="0"/>
    </xf>
    <xf numFmtId="0" fontId="7" fillId="27" borderId="0" xfId="0" applyFont="1" applyFill="1" applyAlignment="1" applyProtection="1">
      <alignment horizontal="center"/>
      <protection locked="0"/>
    </xf>
    <xf numFmtId="0" fontId="7" fillId="27" borderId="34" xfId="0" applyFont="1" applyFill="1" applyBorder="1" applyAlignment="1">
      <alignment horizontal="center"/>
    </xf>
    <xf numFmtId="0" fontId="7" fillId="27" borderId="38" xfId="0" applyFont="1" applyFill="1" applyBorder="1" applyAlignment="1">
      <alignment horizontal="center"/>
    </xf>
    <xf numFmtId="0" fontId="7" fillId="28" borderId="4" xfId="0" applyFont="1" applyFill="1" applyBorder="1" applyAlignment="1" applyProtection="1">
      <alignment horizontal="center"/>
      <protection locked="0"/>
    </xf>
    <xf numFmtId="0" fontId="7" fillId="28" borderId="25" xfId="0" applyFont="1" applyFill="1" applyBorder="1" applyAlignment="1" applyProtection="1">
      <alignment horizontal="center"/>
      <protection locked="0"/>
    </xf>
    <xf numFmtId="0" fontId="7" fillId="28" borderId="1" xfId="0" applyFont="1" applyFill="1" applyBorder="1" applyAlignment="1" applyProtection="1">
      <alignment horizontal="center"/>
      <protection locked="0"/>
    </xf>
    <xf numFmtId="0" fontId="7" fillId="28" borderId="22" xfId="0" applyFont="1" applyFill="1" applyBorder="1" applyAlignment="1" applyProtection="1">
      <alignment horizontal="center"/>
      <protection locked="0"/>
    </xf>
    <xf numFmtId="0" fontId="7" fillId="28" borderId="0" xfId="0" applyFont="1" applyFill="1" applyAlignment="1" applyProtection="1">
      <alignment horizontal="center"/>
      <protection locked="0"/>
    </xf>
    <xf numFmtId="0" fontId="7" fillId="28" borderId="34" xfId="0" applyFont="1" applyFill="1" applyBorder="1" applyAlignment="1">
      <alignment horizontal="center"/>
    </xf>
    <xf numFmtId="0" fontId="7" fillId="28" borderId="38" xfId="0" applyFont="1" applyFill="1" applyBorder="1" applyAlignment="1">
      <alignment horizontal="center"/>
    </xf>
    <xf numFmtId="0" fontId="7" fillId="29" borderId="4" xfId="0" applyFont="1" applyFill="1" applyBorder="1" applyAlignment="1" applyProtection="1">
      <alignment horizontal="center"/>
      <protection locked="0"/>
    </xf>
    <xf numFmtId="0" fontId="7" fillId="29" borderId="25" xfId="0" applyFont="1" applyFill="1" applyBorder="1" applyAlignment="1" applyProtection="1">
      <alignment horizontal="center"/>
      <protection locked="0"/>
    </xf>
    <xf numFmtId="0" fontId="7" fillId="29" borderId="1" xfId="0" applyFont="1" applyFill="1" applyBorder="1" applyAlignment="1" applyProtection="1">
      <alignment horizontal="center"/>
      <protection locked="0"/>
    </xf>
    <xf numFmtId="0" fontId="7" fillId="29" borderId="22" xfId="0" applyFont="1" applyFill="1" applyBorder="1" applyAlignment="1" applyProtection="1">
      <alignment horizontal="center"/>
      <protection locked="0"/>
    </xf>
    <xf numFmtId="0" fontId="7" fillId="29" borderId="0" xfId="0" applyFont="1" applyFill="1" applyAlignment="1" applyProtection="1">
      <alignment horizontal="center"/>
      <protection locked="0"/>
    </xf>
    <xf numFmtId="0" fontId="7" fillId="29" borderId="34" xfId="0" applyFont="1" applyFill="1" applyBorder="1" applyAlignment="1">
      <alignment horizontal="center"/>
    </xf>
    <xf numFmtId="0" fontId="7" fillId="29" borderId="38" xfId="0" applyFont="1" applyFill="1" applyBorder="1" applyAlignment="1">
      <alignment horizontal="center"/>
    </xf>
    <xf numFmtId="0" fontId="7" fillId="30" borderId="4" xfId="0" applyFont="1" applyFill="1" applyBorder="1" applyAlignment="1" applyProtection="1">
      <alignment horizontal="center"/>
      <protection locked="0"/>
    </xf>
    <xf numFmtId="0" fontId="7" fillId="30" borderId="25" xfId="0" applyFont="1" applyFill="1" applyBorder="1" applyAlignment="1" applyProtection="1">
      <alignment horizontal="center"/>
      <protection locked="0"/>
    </xf>
    <xf numFmtId="0" fontId="7" fillId="30" borderId="1" xfId="0" applyFont="1" applyFill="1" applyBorder="1" applyAlignment="1" applyProtection="1">
      <alignment horizontal="center"/>
      <protection locked="0"/>
    </xf>
    <xf numFmtId="0" fontId="7" fillId="30" borderId="22" xfId="0" applyFont="1" applyFill="1" applyBorder="1" applyAlignment="1" applyProtection="1">
      <alignment horizontal="center"/>
      <protection locked="0"/>
    </xf>
    <xf numFmtId="0" fontId="7" fillId="30" borderId="0" xfId="0" applyFont="1" applyFill="1" applyAlignment="1" applyProtection="1">
      <alignment horizontal="center"/>
      <protection locked="0"/>
    </xf>
    <xf numFmtId="0" fontId="7" fillId="30" borderId="34" xfId="0" applyFont="1" applyFill="1" applyBorder="1" applyAlignment="1">
      <alignment horizontal="center"/>
    </xf>
    <xf numFmtId="0" fontId="7" fillId="30" borderId="38" xfId="0" applyFont="1" applyFill="1" applyBorder="1" applyAlignment="1">
      <alignment horizontal="center"/>
    </xf>
    <xf numFmtId="0" fontId="7" fillId="31" borderId="4" xfId="0" applyFont="1" applyFill="1" applyBorder="1" applyAlignment="1" applyProtection="1">
      <alignment horizontal="center"/>
      <protection locked="0"/>
    </xf>
    <xf numFmtId="0" fontId="7" fillId="31" borderId="25" xfId="0" applyFont="1" applyFill="1" applyBorder="1" applyAlignment="1" applyProtection="1">
      <alignment horizontal="center"/>
      <protection locked="0"/>
    </xf>
    <xf numFmtId="0" fontId="7" fillId="31" borderId="1" xfId="0" applyFont="1" applyFill="1" applyBorder="1" applyAlignment="1" applyProtection="1">
      <alignment horizontal="center"/>
      <protection locked="0"/>
    </xf>
    <xf numFmtId="0" fontId="7" fillId="31" borderId="22" xfId="0" applyFont="1" applyFill="1" applyBorder="1" applyAlignment="1" applyProtection="1">
      <alignment horizontal="center"/>
      <protection locked="0"/>
    </xf>
    <xf numFmtId="0" fontId="7" fillId="31" borderId="0" xfId="0" applyFont="1" applyFill="1" applyAlignment="1" applyProtection="1">
      <alignment horizontal="center"/>
      <protection locked="0"/>
    </xf>
    <xf numFmtId="0" fontId="7" fillId="31" borderId="34" xfId="0" applyFont="1" applyFill="1" applyBorder="1" applyAlignment="1">
      <alignment horizontal="center"/>
    </xf>
    <xf numFmtId="0" fontId="7" fillId="31" borderId="38" xfId="0" applyFont="1" applyFill="1" applyBorder="1" applyAlignment="1">
      <alignment horizontal="center"/>
    </xf>
    <xf numFmtId="0" fontId="7" fillId="32" borderId="4" xfId="0" applyFont="1" applyFill="1" applyBorder="1" applyAlignment="1" applyProtection="1">
      <alignment horizontal="center"/>
      <protection locked="0"/>
    </xf>
    <xf numFmtId="0" fontId="7" fillId="32" borderId="25" xfId="0" applyFont="1" applyFill="1" applyBorder="1" applyAlignment="1" applyProtection="1">
      <alignment horizontal="center"/>
      <protection locked="0"/>
    </xf>
    <xf numFmtId="0" fontId="7" fillId="32" borderId="1" xfId="0" applyFont="1" applyFill="1" applyBorder="1" applyAlignment="1" applyProtection="1">
      <alignment horizontal="center"/>
      <protection locked="0"/>
    </xf>
    <xf numFmtId="0" fontId="7" fillId="32" borderId="22" xfId="0" applyFont="1" applyFill="1" applyBorder="1" applyAlignment="1" applyProtection="1">
      <alignment horizontal="center"/>
      <protection locked="0"/>
    </xf>
    <xf numFmtId="0" fontId="7" fillId="32" borderId="0" xfId="0" applyFont="1" applyFill="1" applyAlignment="1" applyProtection="1">
      <alignment horizontal="center"/>
      <protection locked="0"/>
    </xf>
    <xf numFmtId="0" fontId="7" fillId="32" borderId="34" xfId="0" applyFont="1" applyFill="1" applyBorder="1" applyAlignment="1">
      <alignment horizontal="center"/>
    </xf>
    <xf numFmtId="0" fontId="7" fillId="32" borderId="38" xfId="0" applyFont="1" applyFill="1" applyBorder="1" applyAlignment="1">
      <alignment horizontal="center"/>
    </xf>
    <xf numFmtId="0" fontId="7" fillId="33" borderId="4" xfId="0" applyFont="1" applyFill="1" applyBorder="1" applyAlignment="1" applyProtection="1">
      <alignment horizontal="center"/>
      <protection locked="0"/>
    </xf>
    <xf numFmtId="0" fontId="7" fillId="33" borderId="25" xfId="0" applyFont="1" applyFill="1" applyBorder="1" applyAlignment="1" applyProtection="1">
      <alignment horizontal="center"/>
      <protection locked="0"/>
    </xf>
    <xf numFmtId="0" fontId="7" fillId="33" borderId="1" xfId="0" applyFont="1" applyFill="1" applyBorder="1" applyAlignment="1" applyProtection="1">
      <alignment horizontal="center"/>
      <protection locked="0"/>
    </xf>
    <xf numFmtId="0" fontId="7" fillId="33" borderId="22" xfId="0" applyFont="1" applyFill="1" applyBorder="1" applyAlignment="1" applyProtection="1">
      <alignment horizontal="center"/>
      <protection locked="0"/>
    </xf>
    <xf numFmtId="0" fontId="7" fillId="33" borderId="0" xfId="0" applyFont="1" applyFill="1" applyAlignment="1" applyProtection="1">
      <alignment horizontal="center"/>
      <protection locked="0"/>
    </xf>
    <xf numFmtId="0" fontId="7" fillId="33" borderId="34" xfId="0" applyFont="1" applyFill="1" applyBorder="1" applyAlignment="1">
      <alignment horizontal="center"/>
    </xf>
    <xf numFmtId="0" fontId="7" fillId="33" borderId="38" xfId="0" applyFont="1" applyFill="1" applyBorder="1" applyAlignment="1">
      <alignment horizontal="center"/>
    </xf>
    <xf numFmtId="0" fontId="7" fillId="34" borderId="4" xfId="0" applyFont="1" applyFill="1" applyBorder="1" applyAlignment="1" applyProtection="1">
      <alignment horizontal="center"/>
      <protection locked="0"/>
    </xf>
    <xf numFmtId="0" fontId="7" fillId="34" borderId="25" xfId="0" applyFont="1" applyFill="1" applyBorder="1" applyAlignment="1" applyProtection="1">
      <alignment horizontal="center"/>
      <protection locked="0"/>
    </xf>
    <xf numFmtId="0" fontId="7" fillId="34" borderId="1" xfId="0" applyFont="1" applyFill="1" applyBorder="1" applyAlignment="1" applyProtection="1">
      <alignment horizontal="center"/>
      <protection locked="0"/>
    </xf>
    <xf numFmtId="0" fontId="7" fillId="34" borderId="22" xfId="0" applyFont="1" applyFill="1" applyBorder="1" applyAlignment="1" applyProtection="1">
      <alignment horizontal="center"/>
      <protection locked="0"/>
    </xf>
    <xf numFmtId="0" fontId="7" fillId="34" borderId="0" xfId="0" applyFont="1" applyFill="1" applyAlignment="1" applyProtection="1">
      <alignment horizontal="center"/>
      <protection locked="0"/>
    </xf>
    <xf numFmtId="0" fontId="7" fillId="34" borderId="34" xfId="0" applyFont="1" applyFill="1" applyBorder="1" applyAlignment="1">
      <alignment horizontal="center"/>
    </xf>
    <xf numFmtId="0" fontId="7" fillId="34" borderId="38" xfId="0" applyFont="1" applyFill="1" applyBorder="1" applyAlignment="1">
      <alignment horizontal="center"/>
    </xf>
    <xf numFmtId="0" fontId="7" fillId="35" borderId="4" xfId="0" applyFont="1" applyFill="1" applyBorder="1" applyAlignment="1" applyProtection="1">
      <alignment horizontal="center"/>
      <protection locked="0"/>
    </xf>
    <xf numFmtId="0" fontId="7" fillId="35" borderId="25" xfId="0" applyFont="1" applyFill="1" applyBorder="1" applyAlignment="1" applyProtection="1">
      <alignment horizontal="center"/>
      <protection locked="0"/>
    </xf>
    <xf numFmtId="0" fontId="7" fillId="35" borderId="1" xfId="0" applyFont="1" applyFill="1" applyBorder="1" applyAlignment="1" applyProtection="1">
      <alignment horizontal="center"/>
      <protection locked="0"/>
    </xf>
    <xf numFmtId="0" fontId="7" fillId="35" borderId="22" xfId="0" applyFont="1" applyFill="1" applyBorder="1" applyAlignment="1" applyProtection="1">
      <alignment horizontal="center"/>
      <protection locked="0"/>
    </xf>
    <xf numFmtId="0" fontId="7" fillId="35" borderId="0" xfId="0" applyFont="1" applyFill="1" applyAlignment="1" applyProtection="1">
      <alignment horizontal="center"/>
      <protection locked="0"/>
    </xf>
    <xf numFmtId="0" fontId="7" fillId="35" borderId="34" xfId="0" applyFont="1" applyFill="1" applyBorder="1" applyAlignment="1">
      <alignment horizontal="center"/>
    </xf>
    <xf numFmtId="0" fontId="7" fillId="35" borderId="38" xfId="0" applyFont="1" applyFill="1" applyBorder="1" applyAlignment="1">
      <alignment horizontal="center"/>
    </xf>
    <xf numFmtId="0" fontId="7" fillId="36" borderId="7" xfId="0" applyFont="1" applyFill="1" applyBorder="1" applyAlignment="1" applyProtection="1">
      <alignment horizontal="center"/>
      <protection locked="0"/>
    </xf>
    <xf numFmtId="0" fontId="7" fillId="36" borderId="26" xfId="0" applyFont="1" applyFill="1" applyBorder="1" applyAlignment="1" applyProtection="1">
      <alignment horizontal="center"/>
      <protection locked="0"/>
    </xf>
    <xf numFmtId="0" fontId="7" fillId="36" borderId="2" xfId="0" applyFont="1" applyFill="1" applyBorder="1" applyAlignment="1" applyProtection="1">
      <alignment horizontal="center"/>
      <protection locked="0"/>
    </xf>
    <xf numFmtId="0" fontId="7" fillId="36" borderId="23" xfId="0" applyFont="1" applyFill="1" applyBorder="1" applyAlignment="1" applyProtection="1">
      <alignment horizontal="center"/>
      <protection locked="0"/>
    </xf>
    <xf numFmtId="0" fontId="7" fillId="36" borderId="0" xfId="0" applyFont="1" applyFill="1" applyAlignment="1" applyProtection="1">
      <alignment horizontal="center"/>
      <protection locked="0"/>
    </xf>
    <xf numFmtId="0" fontId="7" fillId="36" borderId="37" xfId="0" applyFont="1" applyFill="1" applyBorder="1" applyAlignment="1">
      <alignment horizontal="center"/>
    </xf>
    <xf numFmtId="0" fontId="7" fillId="36" borderId="41" xfId="0" applyFont="1" applyFill="1" applyBorder="1" applyAlignment="1">
      <alignment horizontal="center"/>
    </xf>
    <xf numFmtId="0" fontId="7" fillId="36" borderId="35" xfId="0" applyFont="1" applyFill="1" applyBorder="1" applyAlignment="1">
      <alignment horizontal="center"/>
    </xf>
    <xf numFmtId="0" fontId="7" fillId="36" borderId="39" xfId="0" applyFont="1" applyFill="1" applyBorder="1" applyAlignment="1">
      <alignment horizontal="center"/>
    </xf>
    <xf numFmtId="0" fontId="7" fillId="37" borderId="3" xfId="0" applyFont="1" applyFill="1" applyBorder="1" applyAlignment="1" applyProtection="1">
      <alignment horizontal="center"/>
      <protection locked="0"/>
    </xf>
    <xf numFmtId="0" fontId="7" fillId="37" borderId="24" xfId="0" applyFont="1" applyFill="1" applyBorder="1" applyAlignment="1" applyProtection="1">
      <alignment horizontal="center"/>
      <protection locked="0"/>
    </xf>
    <xf numFmtId="0" fontId="7" fillId="37" borderId="5" xfId="0" applyFont="1" applyFill="1" applyBorder="1" applyAlignment="1" applyProtection="1">
      <alignment horizontal="center"/>
      <protection locked="0"/>
    </xf>
    <xf numFmtId="0" fontId="7" fillId="37" borderId="16" xfId="0" applyFont="1" applyFill="1" applyBorder="1" applyAlignment="1" applyProtection="1">
      <alignment horizontal="center"/>
      <protection locked="0"/>
    </xf>
    <xf numFmtId="0" fontId="7" fillId="37" borderId="0" xfId="0" applyFont="1" applyFill="1" applyAlignment="1" applyProtection="1">
      <alignment horizontal="center"/>
      <protection locked="0"/>
    </xf>
    <xf numFmtId="0" fontId="7" fillId="37" borderId="36" xfId="0" applyFont="1" applyFill="1" applyBorder="1" applyAlignment="1">
      <alignment horizontal="center"/>
    </xf>
    <xf numFmtId="0" fontId="7" fillId="37" borderId="40" xfId="0" applyFont="1" applyFill="1" applyBorder="1" applyAlignment="1">
      <alignment horizontal="center"/>
    </xf>
    <xf numFmtId="0" fontId="7" fillId="38" borderId="4" xfId="0" applyFont="1" applyFill="1" applyBorder="1" applyAlignment="1" applyProtection="1">
      <alignment horizontal="center"/>
      <protection locked="0"/>
    </xf>
    <xf numFmtId="0" fontId="7" fillId="38" borderId="25" xfId="0" applyFont="1" applyFill="1" applyBorder="1" applyAlignment="1" applyProtection="1">
      <alignment horizontal="center"/>
      <protection locked="0"/>
    </xf>
    <xf numFmtId="0" fontId="7" fillId="38" borderId="1" xfId="0" applyFont="1" applyFill="1" applyBorder="1" applyAlignment="1" applyProtection="1">
      <alignment horizontal="center"/>
      <protection locked="0"/>
    </xf>
    <xf numFmtId="0" fontId="7" fillId="38" borderId="22" xfId="0" applyFont="1" applyFill="1" applyBorder="1" applyAlignment="1" applyProtection="1">
      <alignment horizontal="center"/>
      <protection locked="0"/>
    </xf>
    <xf numFmtId="0" fontId="7" fillId="38" borderId="0" xfId="0" applyFont="1" applyFill="1" applyAlignment="1" applyProtection="1">
      <alignment horizontal="center"/>
      <protection locked="0"/>
    </xf>
    <xf numFmtId="0" fontId="7" fillId="38" borderId="34" xfId="0" applyFont="1" applyFill="1" applyBorder="1" applyAlignment="1">
      <alignment horizontal="center"/>
    </xf>
    <xf numFmtId="0" fontId="7" fillId="38" borderId="38" xfId="0" applyFont="1" applyFill="1" applyBorder="1" applyAlignment="1">
      <alignment horizontal="center"/>
    </xf>
    <xf numFmtId="0" fontId="7" fillId="39" borderId="4" xfId="0" applyFont="1" applyFill="1" applyBorder="1" applyAlignment="1" applyProtection="1">
      <alignment horizontal="center"/>
      <protection locked="0"/>
    </xf>
    <xf numFmtId="0" fontId="7" fillId="39" borderId="25" xfId="0" applyFont="1" applyFill="1" applyBorder="1" applyAlignment="1" applyProtection="1">
      <alignment horizontal="center"/>
      <protection locked="0"/>
    </xf>
    <xf numFmtId="0" fontId="7" fillId="39" borderId="1" xfId="0" applyFont="1" applyFill="1" applyBorder="1" applyAlignment="1" applyProtection="1">
      <alignment horizontal="center"/>
      <protection locked="0"/>
    </xf>
    <xf numFmtId="0" fontId="7" fillId="39" borderId="22" xfId="0" applyFont="1" applyFill="1" applyBorder="1" applyAlignment="1" applyProtection="1">
      <alignment horizontal="center"/>
      <protection locked="0"/>
    </xf>
    <xf numFmtId="0" fontId="7" fillId="39" borderId="0" xfId="0" applyFont="1" applyFill="1" applyAlignment="1" applyProtection="1">
      <alignment horizontal="center"/>
      <protection locked="0"/>
    </xf>
    <xf numFmtId="0" fontId="7" fillId="39" borderId="34" xfId="0" applyFont="1" applyFill="1" applyBorder="1" applyAlignment="1">
      <alignment horizontal="center"/>
    </xf>
    <xf numFmtId="0" fontId="7" fillId="39" borderId="38" xfId="0" applyFont="1" applyFill="1" applyBorder="1" applyAlignment="1">
      <alignment horizontal="center"/>
    </xf>
    <xf numFmtId="0" fontId="7" fillId="28" borderId="9" xfId="0" applyFont="1" applyFill="1" applyBorder="1" applyAlignment="1" applyProtection="1">
      <alignment horizontal="center"/>
      <protection locked="0"/>
    </xf>
    <xf numFmtId="0" fontId="7" fillId="28" borderId="32" xfId="0" applyFont="1" applyFill="1" applyBorder="1" applyAlignment="1" applyProtection="1">
      <alignment horizontal="center"/>
      <protection locked="0"/>
    </xf>
    <xf numFmtId="0" fontId="7" fillId="28" borderId="10" xfId="0" applyFont="1" applyFill="1" applyBorder="1" applyAlignment="1" applyProtection="1">
      <alignment horizontal="center"/>
      <protection locked="0"/>
    </xf>
    <xf numFmtId="0" fontId="7" fillId="28" borderId="14" xfId="0" applyFont="1" applyFill="1" applyBorder="1" applyAlignment="1" applyProtection="1">
      <alignment horizontal="center"/>
      <protection locked="0"/>
    </xf>
    <xf numFmtId="0" fontId="7" fillId="28" borderId="37" xfId="0" applyFont="1" applyFill="1" applyBorder="1" applyAlignment="1">
      <alignment horizontal="center"/>
    </xf>
    <xf numFmtId="0" fontId="7" fillId="28" borderId="41" xfId="0" applyFont="1" applyFill="1" applyBorder="1" applyAlignment="1">
      <alignment horizontal="center"/>
    </xf>
    <xf numFmtId="0" fontId="7" fillId="40" borderId="3" xfId="0" applyFont="1" applyFill="1" applyBorder="1" applyAlignment="1" applyProtection="1">
      <alignment horizontal="center"/>
      <protection locked="0"/>
    </xf>
    <xf numFmtId="0" fontId="7" fillId="40" borderId="5" xfId="0" applyFont="1" applyFill="1" applyBorder="1" applyAlignment="1" applyProtection="1">
      <alignment horizontal="center"/>
      <protection locked="0"/>
    </xf>
    <xf numFmtId="0" fontId="7" fillId="40" borderId="16" xfId="0" applyFont="1" applyFill="1" applyBorder="1" applyAlignment="1" applyProtection="1">
      <alignment horizontal="center"/>
      <protection locked="0"/>
    </xf>
    <xf numFmtId="0" fontId="7" fillId="6" borderId="45" xfId="0" applyFont="1" applyFill="1" applyBorder="1" applyAlignment="1" applyProtection="1">
      <alignment horizontal="center"/>
      <protection locked="0"/>
    </xf>
    <xf numFmtId="0" fontId="7" fillId="6" borderId="21" xfId="0" applyFont="1" applyFill="1" applyBorder="1" applyAlignment="1" applyProtection="1">
      <alignment horizontal="center"/>
      <protection locked="0"/>
    </xf>
    <xf numFmtId="0" fontId="7" fillId="6" borderId="52" xfId="0" applyFont="1" applyFill="1" applyBorder="1" applyAlignment="1" applyProtection="1">
      <alignment horizontal="center"/>
      <protection locked="0"/>
    </xf>
    <xf numFmtId="0" fontId="7" fillId="6" borderId="53" xfId="0" applyFont="1" applyFill="1" applyBorder="1" applyAlignment="1" applyProtection="1">
      <alignment horizontal="center"/>
      <protection locked="0"/>
    </xf>
    <xf numFmtId="0" fontId="7" fillId="41" borderId="4" xfId="0" applyFont="1" applyFill="1" applyBorder="1" applyAlignment="1" applyProtection="1">
      <alignment horizontal="center"/>
      <protection locked="0"/>
    </xf>
    <xf numFmtId="0" fontId="7" fillId="41" borderId="11" xfId="0" applyFont="1" applyFill="1" applyBorder="1" applyAlignment="1" applyProtection="1">
      <alignment horizontal="center"/>
      <protection locked="0"/>
    </xf>
    <xf numFmtId="0" fontId="7" fillId="41" borderId="22" xfId="0" applyFont="1" applyFill="1" applyBorder="1" applyAlignment="1" applyProtection="1">
      <alignment horizontal="center"/>
      <protection locked="0"/>
    </xf>
    <xf numFmtId="0" fontId="7" fillId="42" borderId="4" xfId="0" applyFont="1" applyFill="1" applyBorder="1" applyAlignment="1" applyProtection="1">
      <alignment horizontal="center"/>
      <protection locked="0"/>
    </xf>
    <xf numFmtId="0" fontId="7" fillId="42" borderId="11" xfId="0" applyFont="1" applyFill="1" applyBorder="1" applyAlignment="1" applyProtection="1">
      <alignment horizontal="center"/>
      <protection locked="0"/>
    </xf>
    <xf numFmtId="0" fontId="7" fillId="42" borderId="22" xfId="0" applyFont="1" applyFill="1" applyBorder="1" applyAlignment="1" applyProtection="1">
      <alignment horizontal="center"/>
      <protection locked="0"/>
    </xf>
    <xf numFmtId="0" fontId="7" fillId="43" borderId="4" xfId="0" applyFont="1" applyFill="1" applyBorder="1" applyAlignment="1" applyProtection="1">
      <alignment horizontal="center"/>
      <protection locked="0"/>
    </xf>
    <xf numFmtId="0" fontId="7" fillId="43" borderId="11" xfId="0" applyFont="1" applyFill="1" applyBorder="1" applyAlignment="1" applyProtection="1">
      <alignment horizontal="center"/>
      <protection locked="0"/>
    </xf>
    <xf numFmtId="0" fontId="7" fillId="43" borderId="22" xfId="0" applyFont="1" applyFill="1" applyBorder="1" applyAlignment="1" applyProtection="1">
      <alignment horizontal="center"/>
      <protection locked="0"/>
    </xf>
    <xf numFmtId="0" fontId="7" fillId="29" borderId="9" xfId="0" applyFont="1" applyFill="1" applyBorder="1" applyAlignment="1" applyProtection="1">
      <alignment horizontal="center"/>
      <protection locked="0"/>
    </xf>
    <xf numFmtId="0" fontId="7" fillId="29" borderId="10" xfId="0" applyFont="1" applyFill="1" applyBorder="1" applyAlignment="1" applyProtection="1">
      <alignment horizontal="center"/>
      <protection locked="0"/>
    </xf>
    <xf numFmtId="0" fontId="7" fillId="29" borderId="14" xfId="0" applyFont="1" applyFill="1" applyBorder="1" applyAlignment="1" applyProtection="1">
      <alignment horizontal="center"/>
      <protection locked="0"/>
    </xf>
    <xf numFmtId="0" fontId="4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3" fillId="0" borderId="0" xfId="0" applyFont="1" applyAlignment="1">
      <alignment horizontal="right" vertical="center"/>
    </xf>
    <xf numFmtId="0" fontId="0" fillId="3" borderId="56" xfId="0" applyFill="1" applyBorder="1" applyAlignment="1">
      <alignment horizontal="center"/>
    </xf>
    <xf numFmtId="0" fontId="47" fillId="25" borderId="11" xfId="0" applyFont="1" applyFill="1" applyBorder="1" applyAlignment="1">
      <alignment horizontal="center" vertical="center" textRotation="90" wrapText="1"/>
    </xf>
    <xf numFmtId="0" fontId="30" fillId="6" borderId="11" xfId="0" applyFont="1" applyFill="1" applyBorder="1" applyAlignment="1">
      <alignment horizontal="center" vertical="center" textRotation="90"/>
    </xf>
    <xf numFmtId="0" fontId="28" fillId="7" borderId="11" xfId="0" applyFont="1" applyFill="1" applyBorder="1" applyAlignment="1">
      <alignment horizontal="center" vertical="center" textRotation="90"/>
    </xf>
    <xf numFmtId="0" fontId="28" fillId="24" borderId="11" xfId="0" applyFont="1" applyFill="1" applyBorder="1" applyAlignment="1">
      <alignment horizontal="center" vertical="center" textRotation="90"/>
    </xf>
    <xf numFmtId="0" fontId="29" fillId="23" borderId="11" xfId="0" applyFont="1" applyFill="1" applyBorder="1" applyAlignment="1">
      <alignment horizontal="center" vertical="center" textRotation="90"/>
    </xf>
    <xf numFmtId="0" fontId="28" fillId="17" borderId="11" xfId="0" applyFont="1" applyFill="1" applyBorder="1" applyAlignment="1">
      <alignment horizontal="center" vertical="center" textRotation="90"/>
    </xf>
    <xf numFmtId="0" fontId="29" fillId="2" borderId="11" xfId="0" applyFont="1" applyFill="1" applyBorder="1" applyAlignment="1">
      <alignment horizontal="center" vertical="center" textRotation="90"/>
    </xf>
    <xf numFmtId="0" fontId="30" fillId="9" borderId="11" xfId="0" applyFont="1" applyFill="1" applyBorder="1" applyAlignment="1">
      <alignment horizontal="center" vertical="center" textRotation="90"/>
    </xf>
    <xf numFmtId="0" fontId="30" fillId="22" borderId="11" xfId="0" applyFont="1" applyFill="1" applyBorder="1" applyAlignment="1">
      <alignment horizontal="center" vertical="center" textRotation="90"/>
    </xf>
    <xf numFmtId="0" fontId="20" fillId="0" borderId="52" xfId="0" applyFont="1" applyBorder="1" applyAlignment="1">
      <alignment horizontal="center" vertical="center" wrapText="1"/>
    </xf>
    <xf numFmtId="0" fontId="7" fillId="40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41" borderId="1" xfId="0" applyFont="1" applyFill="1" applyBorder="1" applyAlignment="1">
      <alignment horizontal="center" vertical="center"/>
    </xf>
    <xf numFmtId="0" fontId="7" fillId="42" borderId="1" xfId="0" applyFont="1" applyFill="1" applyBorder="1" applyAlignment="1">
      <alignment horizontal="center" vertical="center"/>
    </xf>
    <xf numFmtId="0" fontId="7" fillId="43" borderId="1" xfId="0" applyFont="1" applyFill="1" applyBorder="1" applyAlignment="1">
      <alignment horizontal="center" vertical="center"/>
    </xf>
    <xf numFmtId="0" fontId="7" fillId="26" borderId="1" xfId="0" applyFont="1" applyFill="1" applyBorder="1" applyAlignment="1">
      <alignment horizontal="center" vertical="center"/>
    </xf>
    <xf numFmtId="0" fontId="7" fillId="27" borderId="1" xfId="0" applyFont="1" applyFill="1" applyBorder="1" applyAlignment="1">
      <alignment horizontal="center" vertical="center"/>
    </xf>
    <xf numFmtId="0" fontId="7" fillId="30" borderId="1" xfId="0" applyFont="1" applyFill="1" applyBorder="1" applyAlignment="1">
      <alignment horizontal="center" vertical="center"/>
    </xf>
    <xf numFmtId="0" fontId="7" fillId="29" borderId="2" xfId="0" applyFont="1" applyFill="1" applyBorder="1" applyAlignment="1">
      <alignment horizontal="center" vertical="center"/>
    </xf>
    <xf numFmtId="0" fontId="27" fillId="6" borderId="11" xfId="0" applyFont="1" applyFill="1" applyBorder="1" applyAlignment="1">
      <alignment horizontal="center" vertical="center" textRotation="90"/>
    </xf>
    <xf numFmtId="0" fontId="30" fillId="16" borderId="11" xfId="0" applyFont="1" applyFill="1" applyBorder="1" applyAlignment="1">
      <alignment horizontal="center" vertical="center" textRotation="90"/>
    </xf>
    <xf numFmtId="0" fontId="30" fillId="8" borderId="11" xfId="0" applyFont="1" applyFill="1" applyBorder="1" applyAlignment="1">
      <alignment horizontal="center" vertical="center" textRotation="90"/>
    </xf>
    <xf numFmtId="0" fontId="30" fillId="10" borderId="11" xfId="0" applyFont="1" applyFill="1" applyBorder="1" applyAlignment="1">
      <alignment horizontal="center" vertical="center" textRotation="90"/>
    </xf>
    <xf numFmtId="0" fontId="30" fillId="18" borderId="11" xfId="0" applyFont="1" applyFill="1" applyBorder="1" applyAlignment="1">
      <alignment horizontal="center" vertical="center" textRotation="90"/>
    </xf>
    <xf numFmtId="0" fontId="30" fillId="20" borderId="11" xfId="0" applyFont="1" applyFill="1" applyBorder="1" applyAlignment="1">
      <alignment horizontal="center" vertical="center" textRotation="90"/>
    </xf>
    <xf numFmtId="0" fontId="30" fillId="11" borderId="11" xfId="0" applyFont="1" applyFill="1" applyBorder="1" applyAlignment="1">
      <alignment horizontal="center" vertical="center" textRotation="90"/>
    </xf>
    <xf numFmtId="0" fontId="30" fillId="12" borderId="11" xfId="0" applyFont="1" applyFill="1" applyBorder="1" applyAlignment="1">
      <alignment horizontal="center" vertical="center" textRotation="90"/>
    </xf>
    <xf numFmtId="0" fontId="30" fillId="13" borderId="12" xfId="0" applyFont="1" applyFill="1" applyBorder="1" applyAlignment="1">
      <alignment horizontal="center" vertical="center" textRotation="90"/>
    </xf>
    <xf numFmtId="0" fontId="30" fillId="14" borderId="57" xfId="0" applyFont="1" applyFill="1" applyBorder="1" applyAlignment="1">
      <alignment horizontal="center" vertical="center" textRotation="90"/>
    </xf>
    <xf numFmtId="0" fontId="30" fillId="19" borderId="58" xfId="0" applyFont="1" applyFill="1" applyBorder="1" applyAlignment="1">
      <alignment horizontal="center" vertical="center" textRotation="90"/>
    </xf>
    <xf numFmtId="0" fontId="30" fillId="15" borderId="58" xfId="0" applyFont="1" applyFill="1" applyBorder="1" applyAlignment="1">
      <alignment horizontal="center" vertical="center" textRotation="90"/>
    </xf>
    <xf numFmtId="0" fontId="30" fillId="16" borderId="59" xfId="0" applyFont="1" applyFill="1" applyBorder="1" applyAlignment="1">
      <alignment horizontal="center" vertical="center" textRotation="90"/>
    </xf>
    <xf numFmtId="0" fontId="7" fillId="23" borderId="1" xfId="0" applyFont="1" applyFill="1" applyBorder="1" applyAlignment="1">
      <alignment horizontal="center" vertical="center"/>
    </xf>
    <xf numFmtId="0" fontId="7" fillId="28" borderId="1" xfId="0" applyFont="1" applyFill="1" applyBorder="1" applyAlignment="1">
      <alignment horizontal="center" vertical="center"/>
    </xf>
    <xf numFmtId="0" fontId="7" fillId="29" borderId="1" xfId="0" applyFont="1" applyFill="1" applyBorder="1" applyAlignment="1">
      <alignment horizontal="center" vertical="center"/>
    </xf>
    <xf numFmtId="0" fontId="7" fillId="31" borderId="1" xfId="0" applyFont="1" applyFill="1" applyBorder="1" applyAlignment="1">
      <alignment horizontal="center" vertical="center"/>
    </xf>
    <xf numFmtId="0" fontId="7" fillId="32" borderId="1" xfId="0" applyFont="1" applyFill="1" applyBorder="1" applyAlignment="1">
      <alignment horizontal="center" vertical="center"/>
    </xf>
    <xf numFmtId="0" fontId="7" fillId="33" borderId="1" xfId="0" applyFont="1" applyFill="1" applyBorder="1" applyAlignment="1">
      <alignment horizontal="center" vertical="center"/>
    </xf>
    <xf numFmtId="0" fontId="7" fillId="34" borderId="1" xfId="0" applyFont="1" applyFill="1" applyBorder="1" applyAlignment="1">
      <alignment horizontal="center" vertical="center"/>
    </xf>
    <xf numFmtId="0" fontId="7" fillId="35" borderId="1" xfId="0" applyFont="1" applyFill="1" applyBorder="1" applyAlignment="1">
      <alignment horizontal="center" vertical="center"/>
    </xf>
    <xf numFmtId="0" fontId="7" fillId="36" borderId="2" xfId="0" applyFont="1" applyFill="1" applyBorder="1" applyAlignment="1">
      <alignment horizontal="center" vertical="center"/>
    </xf>
    <xf numFmtId="0" fontId="7" fillId="37" borderId="5" xfId="0" applyFont="1" applyFill="1" applyBorder="1" applyAlignment="1">
      <alignment horizontal="center" vertical="center"/>
    </xf>
    <xf numFmtId="0" fontId="7" fillId="38" borderId="1" xfId="0" applyFont="1" applyFill="1" applyBorder="1" applyAlignment="1">
      <alignment horizontal="center" vertical="center"/>
    </xf>
    <xf numFmtId="0" fontId="7" fillId="39" borderId="1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" vertical="center"/>
    </xf>
    <xf numFmtId="0" fontId="47" fillId="0" borderId="21" xfId="0" applyFont="1" applyBorder="1" applyAlignment="1">
      <alignment horizontal="center" vertical="center" wrapText="1"/>
    </xf>
    <xf numFmtId="0" fontId="13" fillId="0" borderId="0" xfId="0" applyFont="1" applyAlignment="1" applyProtection="1">
      <alignment horizontal="right"/>
      <protection locked="0"/>
    </xf>
    <xf numFmtId="0" fontId="17" fillId="0" borderId="0" xfId="0" applyFont="1" applyAlignment="1">
      <alignment horizontal="center" vertical="top"/>
    </xf>
    <xf numFmtId="0" fontId="28" fillId="0" borderId="0" xfId="0" applyFont="1" applyAlignment="1">
      <alignment horizontal="center" vertical="center" textRotation="90"/>
    </xf>
    <xf numFmtId="0" fontId="50" fillId="0" borderId="0" xfId="0" applyFont="1"/>
    <xf numFmtId="0" fontId="47" fillId="0" borderId="1" xfId="0" applyFont="1" applyBorder="1" applyAlignment="1">
      <alignment horizontal="left" vertical="center" wrapText="1"/>
    </xf>
    <xf numFmtId="0" fontId="10" fillId="6" borderId="0" xfId="0" applyFont="1" applyFill="1" applyAlignment="1">
      <alignment horizontal="center"/>
    </xf>
    <xf numFmtId="0" fontId="10" fillId="3" borderId="24" xfId="0" applyFont="1" applyFill="1" applyBorder="1" applyAlignment="1">
      <alignment horizontal="center" vertical="center"/>
    </xf>
    <xf numFmtId="0" fontId="13" fillId="3" borderId="60" xfId="0" applyFont="1" applyFill="1" applyBorder="1" applyAlignment="1">
      <alignment horizontal="center"/>
    </xf>
    <xf numFmtId="164" fontId="13" fillId="3" borderId="60" xfId="0" applyNumberFormat="1" applyFont="1" applyFill="1" applyBorder="1" applyAlignment="1">
      <alignment horizontal="center"/>
    </xf>
    <xf numFmtId="0" fontId="7" fillId="28" borderId="7" xfId="0" applyFont="1" applyFill="1" applyBorder="1" applyAlignment="1" applyProtection="1">
      <alignment horizontal="center"/>
      <protection locked="0"/>
    </xf>
    <xf numFmtId="0" fontId="7" fillId="28" borderId="2" xfId="0" applyFont="1" applyFill="1" applyBorder="1" applyAlignment="1" applyProtection="1">
      <alignment horizontal="center"/>
      <protection locked="0"/>
    </xf>
    <xf numFmtId="164" fontId="13" fillId="3" borderId="33" xfId="0" applyNumberFormat="1" applyFont="1" applyFill="1" applyBorder="1" applyAlignment="1">
      <alignment horizontal="center"/>
    </xf>
    <xf numFmtId="0" fontId="0" fillId="3" borderId="61" xfId="0" applyFill="1" applyBorder="1" applyAlignment="1">
      <alignment horizontal="center" vertical="center"/>
    </xf>
    <xf numFmtId="0" fontId="17" fillId="3" borderId="62" xfId="0" applyFont="1" applyFill="1" applyBorder="1" applyAlignment="1">
      <alignment horizontal="center"/>
    </xf>
    <xf numFmtId="0" fontId="21" fillId="3" borderId="12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38" fillId="0" borderId="11" xfId="0" applyFont="1" applyBorder="1"/>
    <xf numFmtId="0" fontId="38" fillId="0" borderId="12" xfId="0" applyFont="1" applyBorder="1"/>
    <xf numFmtId="2" fontId="17" fillId="0" borderId="11" xfId="0" applyNumberFormat="1" applyFont="1" applyBorder="1" applyAlignment="1">
      <alignment horizontal="right"/>
    </xf>
    <xf numFmtId="0" fontId="38" fillId="0" borderId="11" xfId="0" applyFont="1" applyBorder="1" applyAlignment="1">
      <alignment horizontal="right"/>
    </xf>
    <xf numFmtId="0" fontId="17" fillId="0" borderId="25" xfId="0" applyFont="1" applyBorder="1" applyAlignment="1">
      <alignment horizontal="center"/>
    </xf>
    <xf numFmtId="0" fontId="17" fillId="0" borderId="25" xfId="0" applyFont="1" applyBorder="1"/>
    <xf numFmtId="0" fontId="38" fillId="0" borderId="25" xfId="0" applyFont="1" applyBorder="1"/>
    <xf numFmtId="2" fontId="17" fillId="0" borderId="25" xfId="0" applyNumberFormat="1" applyFont="1" applyBorder="1" applyAlignment="1">
      <alignment horizontal="right"/>
    </xf>
    <xf numFmtId="0" fontId="21" fillId="3" borderId="63" xfId="0" applyFont="1" applyFill="1" applyBorder="1" applyAlignment="1">
      <alignment horizontal="center"/>
    </xf>
    <xf numFmtId="0" fontId="21" fillId="3" borderId="64" xfId="0" applyFont="1" applyFill="1" applyBorder="1" applyAlignment="1">
      <alignment horizontal="center"/>
    </xf>
    <xf numFmtId="0" fontId="38" fillId="0" borderId="65" xfId="0" applyFont="1" applyBorder="1"/>
    <xf numFmtId="2" fontId="17" fillId="0" borderId="65" xfId="0" applyNumberFormat="1" applyFont="1" applyBorder="1" applyAlignment="1">
      <alignment horizontal="right"/>
    </xf>
    <xf numFmtId="2" fontId="17" fillId="21" borderId="65" xfId="0" applyNumberFormat="1" applyFont="1" applyFill="1" applyBorder="1" applyAlignment="1">
      <alignment horizontal="right"/>
    </xf>
    <xf numFmtId="2" fontId="17" fillId="3" borderId="66" xfId="0" applyNumberFormat="1" applyFont="1" applyFill="1" applyBorder="1" applyAlignment="1">
      <alignment horizontal="center"/>
    </xf>
    <xf numFmtId="0" fontId="17" fillId="0" borderId="67" xfId="0" applyFont="1" applyBorder="1" applyAlignment="1">
      <alignment horizontal="center"/>
    </xf>
    <xf numFmtId="2" fontId="17" fillId="0" borderId="68" xfId="0" applyNumberFormat="1" applyFont="1" applyBorder="1" applyAlignment="1">
      <alignment horizontal="right"/>
    </xf>
    <xf numFmtId="0" fontId="17" fillId="0" borderId="69" xfId="0" applyFont="1" applyBorder="1" applyAlignment="1">
      <alignment horizontal="center"/>
    </xf>
    <xf numFmtId="0" fontId="17" fillId="0" borderId="70" xfId="0" applyFont="1" applyBorder="1"/>
    <xf numFmtId="0" fontId="38" fillId="0" borderId="70" xfId="0" applyFont="1" applyBorder="1"/>
    <xf numFmtId="2" fontId="17" fillId="0" borderId="70" xfId="0" applyNumberFormat="1" applyFont="1" applyBorder="1" applyAlignment="1">
      <alignment horizontal="right"/>
    </xf>
    <xf numFmtId="2" fontId="17" fillId="0" borderId="71" xfId="0" applyNumberFormat="1" applyFont="1" applyBorder="1" applyAlignment="1">
      <alignment horizontal="right"/>
    </xf>
    <xf numFmtId="167" fontId="17" fillId="3" borderId="62" xfId="0" applyNumberFormat="1" applyFont="1" applyFill="1" applyBorder="1" applyAlignment="1">
      <alignment horizontal="center"/>
    </xf>
    <xf numFmtId="0" fontId="7" fillId="6" borderId="61" xfId="0" applyFont="1" applyFill="1" applyBorder="1" applyAlignment="1" applyProtection="1">
      <alignment horizontal="center"/>
      <protection locked="0"/>
    </xf>
    <xf numFmtId="0" fontId="7" fillId="41" borderId="62" xfId="0" applyFont="1" applyFill="1" applyBorder="1" applyAlignment="1" applyProtection="1">
      <alignment horizontal="center"/>
      <protection locked="0"/>
    </xf>
    <xf numFmtId="0" fontId="7" fillId="42" borderId="62" xfId="0" applyFont="1" applyFill="1" applyBorder="1" applyAlignment="1" applyProtection="1">
      <alignment horizontal="center"/>
      <protection locked="0"/>
    </xf>
    <xf numFmtId="0" fontId="7" fillId="43" borderId="62" xfId="0" applyFont="1" applyFill="1" applyBorder="1" applyAlignment="1" applyProtection="1">
      <alignment horizontal="center"/>
      <protection locked="0"/>
    </xf>
    <xf numFmtId="0" fontId="7" fillId="26" borderId="62" xfId="0" applyFont="1" applyFill="1" applyBorder="1" applyAlignment="1" applyProtection="1">
      <alignment horizontal="center"/>
      <protection locked="0"/>
    </xf>
    <xf numFmtId="0" fontId="7" fillId="27" borderId="62" xfId="0" applyFont="1" applyFill="1" applyBorder="1" applyAlignment="1" applyProtection="1">
      <alignment horizontal="center"/>
      <protection locked="0"/>
    </xf>
    <xf numFmtId="0" fontId="7" fillId="30" borderId="62" xfId="0" applyFont="1" applyFill="1" applyBorder="1" applyAlignment="1" applyProtection="1">
      <alignment horizontal="center"/>
      <protection locked="0"/>
    </xf>
    <xf numFmtId="0" fontId="7" fillId="40" borderId="56" xfId="0" applyFont="1" applyFill="1" applyBorder="1" applyAlignment="1" applyProtection="1">
      <alignment horizontal="center"/>
      <protection locked="0"/>
    </xf>
    <xf numFmtId="0" fontId="13" fillId="0" borderId="62" xfId="0" applyFont="1" applyBorder="1" applyAlignment="1">
      <alignment horizontal="left"/>
    </xf>
    <xf numFmtId="3" fontId="14" fillId="0" borderId="2" xfId="0" applyNumberFormat="1" applyFont="1" applyBorder="1" applyAlignment="1">
      <alignment horizontal="center"/>
    </xf>
    <xf numFmtId="164" fontId="14" fillId="0" borderId="61" xfId="0" applyNumberFormat="1" applyFont="1" applyBorder="1" applyAlignment="1">
      <alignment horizontal="center"/>
    </xf>
    <xf numFmtId="0" fontId="10" fillId="0" borderId="17" xfId="0" applyFont="1" applyBorder="1" applyAlignment="1">
      <alignment horizontal="left"/>
    </xf>
    <xf numFmtId="3" fontId="17" fillId="0" borderId="17" xfId="0" applyNumberFormat="1" applyFont="1" applyBorder="1" applyAlignment="1">
      <alignment horizontal="center"/>
    </xf>
    <xf numFmtId="164" fontId="17" fillId="0" borderId="17" xfId="0" applyNumberFormat="1" applyFont="1" applyBorder="1" applyAlignment="1">
      <alignment horizontal="center"/>
    </xf>
    <xf numFmtId="0" fontId="17" fillId="0" borderId="62" xfId="0" applyFont="1" applyBorder="1" applyAlignment="1">
      <alignment horizontal="center"/>
    </xf>
    <xf numFmtId="0" fontId="17" fillId="0" borderId="62" xfId="0" applyFont="1" applyBorder="1"/>
    <xf numFmtId="0" fontId="38" fillId="0" borderId="62" xfId="0" applyFont="1" applyBorder="1"/>
    <xf numFmtId="0" fontId="30" fillId="0" borderId="62" xfId="0" applyFont="1" applyBorder="1"/>
    <xf numFmtId="2" fontId="17" fillId="0" borderId="62" xfId="0" applyNumberFormat="1" applyFont="1" applyBorder="1" applyAlignment="1">
      <alignment horizontal="right"/>
    </xf>
    <xf numFmtId="2" fontId="17" fillId="0" borderId="62" xfId="0" applyNumberFormat="1" applyFont="1" applyBorder="1"/>
    <xf numFmtId="0" fontId="10" fillId="3" borderId="62" xfId="0" applyFont="1" applyFill="1" applyBorder="1" applyAlignment="1">
      <alignment horizontal="center" vertical="center"/>
    </xf>
    <xf numFmtId="0" fontId="7" fillId="6" borderId="56" xfId="0" applyFont="1" applyFill="1" applyBorder="1" applyAlignment="1" applyProtection="1">
      <alignment horizontal="center"/>
      <protection locked="0"/>
    </xf>
    <xf numFmtId="0" fontId="7" fillId="23" borderId="11" xfId="0" applyFont="1" applyFill="1" applyBorder="1" applyAlignment="1" applyProtection="1">
      <alignment horizontal="center"/>
      <protection locked="0"/>
    </xf>
    <xf numFmtId="0" fontId="7" fillId="26" borderId="11" xfId="0" applyFont="1" applyFill="1" applyBorder="1" applyAlignment="1" applyProtection="1">
      <alignment horizontal="center"/>
      <protection locked="0"/>
    </xf>
    <xf numFmtId="0" fontId="7" fillId="27" borderId="11" xfId="0" applyFont="1" applyFill="1" applyBorder="1" applyAlignment="1" applyProtection="1">
      <alignment horizontal="center"/>
      <protection locked="0"/>
    </xf>
    <xf numFmtId="0" fontId="7" fillId="28" borderId="11" xfId="0" applyFont="1" applyFill="1" applyBorder="1" applyAlignment="1" applyProtection="1">
      <alignment horizontal="center"/>
      <protection locked="0"/>
    </xf>
    <xf numFmtId="0" fontId="7" fillId="29" borderId="11" xfId="0" applyFont="1" applyFill="1" applyBorder="1" applyAlignment="1" applyProtection="1">
      <alignment horizontal="center"/>
      <protection locked="0"/>
    </xf>
    <xf numFmtId="0" fontId="7" fillId="30" borderId="11" xfId="0" applyFont="1" applyFill="1" applyBorder="1" applyAlignment="1" applyProtection="1">
      <alignment horizontal="center"/>
      <protection locked="0"/>
    </xf>
    <xf numFmtId="0" fontId="7" fillId="31" borderId="11" xfId="0" applyFont="1" applyFill="1" applyBorder="1" applyAlignment="1" applyProtection="1">
      <alignment horizontal="center"/>
      <protection locked="0"/>
    </xf>
    <xf numFmtId="0" fontId="7" fillId="32" borderId="11" xfId="0" applyFont="1" applyFill="1" applyBorder="1" applyAlignment="1" applyProtection="1">
      <alignment horizontal="center"/>
      <protection locked="0"/>
    </xf>
    <xf numFmtId="0" fontId="7" fillId="33" borderId="11" xfId="0" applyFont="1" applyFill="1" applyBorder="1" applyAlignment="1" applyProtection="1">
      <alignment horizontal="center"/>
      <protection locked="0"/>
    </xf>
    <xf numFmtId="0" fontId="7" fillId="34" borderId="11" xfId="0" applyFont="1" applyFill="1" applyBorder="1" applyAlignment="1" applyProtection="1">
      <alignment horizontal="center"/>
      <protection locked="0"/>
    </xf>
    <xf numFmtId="0" fontId="7" fillId="35" borderId="11" xfId="0" applyFont="1" applyFill="1" applyBorder="1" applyAlignment="1" applyProtection="1">
      <alignment horizontal="center"/>
      <protection locked="0"/>
    </xf>
    <xf numFmtId="0" fontId="7" fillId="36" borderId="12" xfId="0" applyFont="1" applyFill="1" applyBorder="1" applyAlignment="1" applyProtection="1">
      <alignment horizontal="center"/>
      <protection locked="0"/>
    </xf>
    <xf numFmtId="0" fontId="7" fillId="37" borderId="56" xfId="0" applyFont="1" applyFill="1" applyBorder="1" applyAlignment="1" applyProtection="1">
      <alignment horizontal="center"/>
      <protection locked="0"/>
    </xf>
    <xf numFmtId="0" fontId="7" fillId="38" borderId="11" xfId="0" applyFont="1" applyFill="1" applyBorder="1" applyAlignment="1" applyProtection="1">
      <alignment horizontal="center"/>
      <protection locked="0"/>
    </xf>
    <xf numFmtId="0" fontId="7" fillId="39" borderId="11" xfId="0" applyFont="1" applyFill="1" applyBorder="1" applyAlignment="1" applyProtection="1">
      <alignment horizontal="center"/>
      <protection locked="0"/>
    </xf>
    <xf numFmtId="0" fontId="7" fillId="28" borderId="72" xfId="0" applyFont="1" applyFill="1" applyBorder="1" applyAlignment="1" applyProtection="1">
      <alignment horizontal="center"/>
      <protection locked="0"/>
    </xf>
    <xf numFmtId="0" fontId="0" fillId="3" borderId="57" xfId="0" applyFill="1" applyBorder="1" applyAlignment="1">
      <alignment horizontal="center"/>
    </xf>
    <xf numFmtId="0" fontId="4" fillId="3" borderId="62" xfId="0" applyFont="1" applyFill="1" applyBorder="1" applyAlignment="1">
      <alignment horizontal="center"/>
    </xf>
    <xf numFmtId="0" fontId="7" fillId="23" borderId="62" xfId="0" applyFont="1" applyFill="1" applyBorder="1" applyAlignment="1" applyProtection="1">
      <alignment horizontal="center"/>
      <protection locked="0"/>
    </xf>
    <xf numFmtId="0" fontId="7" fillId="28" borderId="62" xfId="0" applyFont="1" applyFill="1" applyBorder="1" applyAlignment="1" applyProtection="1">
      <alignment horizontal="center"/>
      <protection locked="0"/>
    </xf>
    <xf numFmtId="0" fontId="7" fillId="29" borderId="62" xfId="0" applyFont="1" applyFill="1" applyBorder="1" applyAlignment="1" applyProtection="1">
      <alignment horizontal="center"/>
      <protection locked="0"/>
    </xf>
    <xf numFmtId="0" fontId="7" fillId="31" borderId="62" xfId="0" applyFont="1" applyFill="1" applyBorder="1" applyAlignment="1" applyProtection="1">
      <alignment horizontal="center"/>
      <protection locked="0"/>
    </xf>
    <xf numFmtId="0" fontId="7" fillId="32" borderId="62" xfId="0" applyFont="1" applyFill="1" applyBorder="1" applyAlignment="1" applyProtection="1">
      <alignment horizontal="center"/>
      <protection locked="0"/>
    </xf>
    <xf numFmtId="0" fontId="7" fillId="33" borderId="62" xfId="0" applyFont="1" applyFill="1" applyBorder="1" applyAlignment="1" applyProtection="1">
      <alignment horizontal="center"/>
      <protection locked="0"/>
    </xf>
    <xf numFmtId="0" fontId="7" fillId="34" borderId="62" xfId="0" applyFont="1" applyFill="1" applyBorder="1" applyAlignment="1" applyProtection="1">
      <alignment horizontal="center"/>
      <protection locked="0"/>
    </xf>
    <xf numFmtId="0" fontId="7" fillId="35" borderId="62" xfId="0" applyFont="1" applyFill="1" applyBorder="1" applyAlignment="1" applyProtection="1">
      <alignment horizontal="center"/>
      <protection locked="0"/>
    </xf>
    <xf numFmtId="0" fontId="7" fillId="38" borderId="62" xfId="0" applyFont="1" applyFill="1" applyBorder="1" applyAlignment="1" applyProtection="1">
      <alignment horizontal="center"/>
      <protection locked="0"/>
    </xf>
    <xf numFmtId="0" fontId="7" fillId="39" borderId="62" xfId="0" applyFont="1" applyFill="1" applyBorder="1" applyAlignment="1" applyProtection="1">
      <alignment horizontal="center"/>
      <protection locked="0"/>
    </xf>
    <xf numFmtId="0" fontId="8" fillId="0" borderId="33" xfId="0" applyFont="1" applyBorder="1" applyAlignment="1">
      <alignment horizontal="center"/>
    </xf>
    <xf numFmtId="0" fontId="14" fillId="0" borderId="0" xfId="0" applyFont="1" applyAlignment="1">
      <alignment horizontal="center"/>
    </xf>
    <xf numFmtId="14" fontId="14" fillId="0" borderId="0" xfId="0" applyNumberFormat="1" applyFont="1" applyAlignment="1">
      <alignment horizontal="right"/>
    </xf>
    <xf numFmtId="0" fontId="3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10" fillId="0" borderId="6" xfId="0" applyNumberFormat="1" applyFont="1" applyBorder="1" applyAlignment="1" applyProtection="1">
      <alignment horizontal="center"/>
      <protection locked="0"/>
    </xf>
    <xf numFmtId="49" fontId="10" fillId="0" borderId="17" xfId="0" applyNumberFormat="1" applyFont="1" applyBorder="1" applyAlignment="1" applyProtection="1">
      <alignment horizontal="center"/>
      <protection locked="0"/>
    </xf>
    <xf numFmtId="0" fontId="13" fillId="0" borderId="6" xfId="0" applyFont="1" applyBorder="1" applyAlignment="1" applyProtection="1">
      <alignment horizontal="center"/>
      <protection locked="0"/>
    </xf>
    <xf numFmtId="0" fontId="42" fillId="0" borderId="0" xfId="0" applyFont="1" applyAlignment="1">
      <alignment horizontal="left"/>
    </xf>
    <xf numFmtId="0" fontId="0" fillId="0" borderId="47" xfId="0" applyBorder="1" applyAlignment="1">
      <alignment horizontal="center"/>
    </xf>
    <xf numFmtId="14" fontId="14" fillId="0" borderId="0" xfId="0" applyNumberFormat="1" applyFont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44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4" fontId="41" fillId="6" borderId="2" xfId="0" applyNumberFormat="1" applyFont="1" applyFill="1" applyBorder="1" applyAlignment="1">
      <alignment horizontal="center" vertical="center"/>
    </xf>
    <xf numFmtId="164" fontId="41" fillId="6" borderId="21" xfId="0" applyNumberFormat="1" applyFon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46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18" fillId="0" borderId="43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66" fontId="41" fillId="3" borderId="2" xfId="0" applyNumberFormat="1" applyFont="1" applyFill="1" applyBorder="1" applyAlignment="1">
      <alignment horizontal="center" vertical="center"/>
    </xf>
    <xf numFmtId="166" fontId="41" fillId="3" borderId="21" xfId="0" applyNumberFormat="1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164" fontId="14" fillId="0" borderId="2" xfId="0" applyNumberFormat="1" applyFont="1" applyBorder="1" applyAlignment="1">
      <alignment horizontal="center"/>
    </xf>
    <xf numFmtId="164" fontId="14" fillId="0" borderId="17" xfId="0" applyNumberFormat="1" applyFont="1" applyBorder="1" applyAlignment="1">
      <alignment horizontal="center"/>
    </xf>
    <xf numFmtId="164" fontId="14" fillId="0" borderId="21" xfId="0" applyNumberFormat="1" applyFont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3" fillId="0" borderId="17" xfId="0" applyFont="1" applyBorder="1" applyAlignment="1" applyProtection="1">
      <alignment horizontal="center"/>
      <protection locked="0"/>
    </xf>
    <xf numFmtId="0" fontId="14" fillId="0" borderId="6" xfId="0" applyFont="1" applyBorder="1" applyAlignment="1">
      <alignment horizontal="center"/>
    </xf>
    <xf numFmtId="0" fontId="43" fillId="0" borderId="0" xfId="0" applyFont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3" fontId="39" fillId="3" borderId="2" xfId="0" applyNumberFormat="1" applyFont="1" applyFill="1" applyBorder="1" applyAlignment="1">
      <alignment horizontal="center" vertical="center"/>
    </xf>
    <xf numFmtId="3" fontId="39" fillId="3" borderId="21" xfId="0" applyNumberFormat="1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top"/>
    </xf>
    <xf numFmtId="0" fontId="21" fillId="0" borderId="17" xfId="0" applyFont="1" applyBorder="1" applyAlignment="1">
      <alignment horizontal="center" vertical="top"/>
    </xf>
    <xf numFmtId="0" fontId="21" fillId="0" borderId="21" xfId="0" applyFont="1" applyBorder="1" applyAlignment="1">
      <alignment horizontal="center" vertical="top"/>
    </xf>
    <xf numFmtId="9" fontId="3" fillId="0" borderId="19" xfId="0" applyNumberFormat="1" applyFont="1" applyBorder="1" applyAlignment="1">
      <alignment horizontal="center"/>
    </xf>
    <xf numFmtId="9" fontId="3" fillId="0" borderId="20" xfId="0" applyNumberFormat="1" applyFont="1" applyBorder="1" applyAlignment="1">
      <alignment horizontal="center"/>
    </xf>
    <xf numFmtId="9" fontId="3" fillId="0" borderId="15" xfId="0" applyNumberFormat="1" applyFont="1" applyBorder="1" applyAlignment="1">
      <alignment horizontal="center"/>
    </xf>
    <xf numFmtId="0" fontId="46" fillId="0" borderId="55" xfId="0" applyFont="1" applyBorder="1" applyAlignment="1">
      <alignment horizontal="right" vertical="center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17" fillId="0" borderId="2" xfId="0" applyFont="1" applyBorder="1" applyAlignment="1">
      <alignment horizontal="center" vertical="top"/>
    </xf>
    <xf numFmtId="0" fontId="17" fillId="0" borderId="17" xfId="0" applyFont="1" applyBorder="1" applyAlignment="1">
      <alignment horizontal="center" vertical="top"/>
    </xf>
    <xf numFmtId="0" fontId="17" fillId="0" borderId="21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3" fontId="41" fillId="6" borderId="2" xfId="0" applyNumberFormat="1" applyFont="1" applyFill="1" applyBorder="1" applyAlignment="1">
      <alignment horizontal="center" vertical="center"/>
    </xf>
    <xf numFmtId="3" fontId="41" fillId="6" borderId="21" xfId="0" applyNumberFormat="1" applyFont="1" applyFill="1" applyBorder="1" applyAlignment="1">
      <alignment horizontal="center" vertical="center"/>
    </xf>
    <xf numFmtId="0" fontId="13" fillId="0" borderId="55" xfId="0" applyFont="1" applyBorder="1" applyAlignment="1">
      <alignment horizontal="right" vertical="center"/>
    </xf>
    <xf numFmtId="0" fontId="15" fillId="0" borderId="19" xfId="0" applyFont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left" vertical="center"/>
      <protection locked="0"/>
    </xf>
    <xf numFmtId="0" fontId="15" fillId="0" borderId="15" xfId="0" applyFont="1" applyBorder="1" applyAlignment="1" applyProtection="1">
      <alignment horizontal="left" vertical="center"/>
      <protection locked="0"/>
    </xf>
    <xf numFmtId="0" fontId="15" fillId="0" borderId="29" xfId="0" applyFont="1" applyBorder="1" applyAlignment="1" applyProtection="1">
      <alignment horizontal="left" vertical="center"/>
      <protection locked="0"/>
    </xf>
    <xf numFmtId="0" fontId="15" fillId="0" borderId="30" xfId="0" applyFont="1" applyBorder="1" applyAlignment="1" applyProtection="1">
      <alignment horizontal="left" vertical="center"/>
      <protection locked="0"/>
    </xf>
    <xf numFmtId="0" fontId="15" fillId="0" borderId="31" xfId="0" applyFont="1" applyBorder="1" applyAlignment="1" applyProtection="1">
      <alignment horizontal="left" vertical="center"/>
      <protection locked="0"/>
    </xf>
  </cellXfs>
  <cellStyles count="9">
    <cellStyle name="Besuchter Hyperlink" xfId="2" builtinId="9" hidden="1"/>
    <cellStyle name="Link" xfId="1" builtinId="8" hidden="1"/>
    <cellStyle name="Standard" xfId="0" builtinId="0"/>
    <cellStyle name="Standard 2" xfId="3" xr:uid="{00000000-0005-0000-0000-000003000000}"/>
    <cellStyle name="Standard 3" xfId="5" xr:uid="{00000000-0005-0000-0000-000004000000}"/>
    <cellStyle name="Standard 4" xfId="4" xr:uid="{00000000-0005-0000-0000-000005000000}"/>
    <cellStyle name="Standard 4 2" xfId="8" xr:uid="{00000000-0005-0000-0000-000006000000}"/>
    <cellStyle name="Standard 5" xfId="6" xr:uid="{00000000-0005-0000-0000-000007000000}"/>
    <cellStyle name="Standard 5 2" xfId="7" xr:uid="{00000000-0005-0000-0000-000008000000}"/>
  </cellStyles>
  <dxfs count="0"/>
  <tableStyles count="0" defaultTableStyle="TableStyleMedium9"/>
  <colors>
    <mruColors>
      <color rgb="FFC0C0C0"/>
      <color rgb="FF999999"/>
      <color rgb="FF808080"/>
      <color rgb="FFDAC7B6"/>
      <color rgb="FFFFFF80"/>
      <color rgb="FF80FF80"/>
      <color rgb="FFFFC880"/>
      <color rgb="FFFF80FF"/>
      <color rgb="FFBCBDBC"/>
      <color rgb="FFD8D8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417420</xdr:colOff>
      <xdr:row>0</xdr:row>
      <xdr:rowOff>104932</xdr:rowOff>
    </xdr:from>
    <xdr:ext cx="579903" cy="1049274"/>
    <xdr:pic>
      <xdr:nvPicPr>
        <xdr:cNvPr id="3" name="Bild 1" descr="Bild S3R3.jpg">
          <a:extLst>
            <a:ext uri="{FF2B5EF4-FFF2-40B4-BE49-F238E27FC236}">
              <a16:creationId xmlns:a16="http://schemas.microsoft.com/office/drawing/2014/main" id="{EC8C7821-04DF-4EC1-AA40-320E7B2602F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8479" y="104932"/>
          <a:ext cx="579903" cy="104927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38662</xdr:colOff>
      <xdr:row>0</xdr:row>
      <xdr:rowOff>104932</xdr:rowOff>
    </xdr:from>
    <xdr:to>
      <xdr:col>16</xdr:col>
      <xdr:colOff>243841</xdr:colOff>
      <xdr:row>7</xdr:row>
      <xdr:rowOff>152401</xdr:rowOff>
    </xdr:to>
    <xdr:pic>
      <xdr:nvPicPr>
        <xdr:cNvPr id="2" name="Bild 1" descr="Bild S3R3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8262" y="104932"/>
          <a:ext cx="866214" cy="1542894"/>
        </a:xfrm>
        <a:prstGeom prst="rect">
          <a:avLst/>
        </a:prstGeom>
      </xdr:spPr>
    </xdr:pic>
    <xdr:clientData/>
  </xdr:twoCellAnchor>
  <xdr:twoCellAnchor editAs="oneCell">
    <xdr:from>
      <xdr:col>2</xdr:col>
      <xdr:colOff>2401879</xdr:colOff>
      <xdr:row>11</xdr:row>
      <xdr:rowOff>123827</xdr:rowOff>
    </xdr:from>
    <xdr:to>
      <xdr:col>3</xdr:col>
      <xdr:colOff>395122</xdr:colOff>
      <xdr:row>13</xdr:row>
      <xdr:rowOff>35145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EAAF2D2-BA71-4111-B269-5F707D695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55582" y="3148015"/>
          <a:ext cx="594759" cy="411380"/>
        </a:xfrm>
        <a:prstGeom prst="rect">
          <a:avLst/>
        </a:prstGeom>
      </xdr:spPr>
    </xdr:pic>
    <xdr:clientData/>
  </xdr:twoCellAnchor>
  <xdr:twoCellAnchor editAs="oneCell">
    <xdr:from>
      <xdr:col>2</xdr:col>
      <xdr:colOff>2400300</xdr:colOff>
      <xdr:row>10</xdr:row>
      <xdr:rowOff>266701</xdr:rowOff>
    </xdr:from>
    <xdr:to>
      <xdr:col>3</xdr:col>
      <xdr:colOff>393543</xdr:colOff>
      <xdr:row>12</xdr:row>
      <xdr:rowOff>44670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793B724-C2DE-4E66-8EB3-92D8214E9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54003" y="2909889"/>
          <a:ext cx="594759" cy="409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2400300</xdr:colOff>
      <xdr:row>12</xdr:row>
      <xdr:rowOff>120872</xdr:rowOff>
    </xdr:from>
    <xdr:to>
      <xdr:col>3</xdr:col>
      <xdr:colOff>393543</xdr:colOff>
      <xdr:row>14</xdr:row>
      <xdr:rowOff>32190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E9CE5AC9-409F-4CC2-A43F-20EE38022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54003" y="3395091"/>
          <a:ext cx="594759" cy="411380"/>
        </a:xfrm>
        <a:prstGeom prst="rect">
          <a:avLst/>
        </a:prstGeom>
      </xdr:spPr>
    </xdr:pic>
    <xdr:clientData/>
  </xdr:twoCellAnchor>
  <xdr:twoCellAnchor editAs="oneCell">
    <xdr:from>
      <xdr:col>2</xdr:col>
      <xdr:colOff>2400300</xdr:colOff>
      <xdr:row>13</xdr:row>
      <xdr:rowOff>117915</xdr:rowOff>
    </xdr:from>
    <xdr:to>
      <xdr:col>3</xdr:col>
      <xdr:colOff>393543</xdr:colOff>
      <xdr:row>15</xdr:row>
      <xdr:rowOff>29234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D7A6AAA9-18AB-4EF9-BFD2-4E4CDB262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54003" y="3642165"/>
          <a:ext cx="594759" cy="411382"/>
        </a:xfrm>
        <a:prstGeom prst="rect">
          <a:avLst/>
        </a:prstGeom>
      </xdr:spPr>
    </xdr:pic>
    <xdr:clientData/>
  </xdr:twoCellAnchor>
  <xdr:twoCellAnchor editAs="oneCell">
    <xdr:from>
      <xdr:col>2</xdr:col>
      <xdr:colOff>2403192</xdr:colOff>
      <xdr:row>15</xdr:row>
      <xdr:rowOff>112705</xdr:rowOff>
    </xdr:from>
    <xdr:to>
      <xdr:col>3</xdr:col>
      <xdr:colOff>396435</xdr:colOff>
      <xdr:row>17</xdr:row>
      <xdr:rowOff>24023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4B82DE27-FA6B-42C5-B6FE-E26F9600A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56895" y="4137018"/>
          <a:ext cx="594759" cy="411380"/>
        </a:xfrm>
        <a:prstGeom prst="rect">
          <a:avLst/>
        </a:prstGeom>
      </xdr:spPr>
    </xdr:pic>
    <xdr:clientData/>
  </xdr:twoCellAnchor>
  <xdr:twoCellAnchor editAs="oneCell">
    <xdr:from>
      <xdr:col>2</xdr:col>
      <xdr:colOff>2401613</xdr:colOff>
      <xdr:row>14</xdr:row>
      <xdr:rowOff>116276</xdr:rowOff>
    </xdr:from>
    <xdr:to>
      <xdr:col>3</xdr:col>
      <xdr:colOff>394856</xdr:colOff>
      <xdr:row>16</xdr:row>
      <xdr:rowOff>27595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BE6AAEE-81B6-4A61-862D-A02BB5EBA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55316" y="3890557"/>
          <a:ext cx="594759" cy="411382"/>
        </a:xfrm>
        <a:prstGeom prst="rect">
          <a:avLst/>
        </a:prstGeom>
      </xdr:spPr>
    </xdr:pic>
    <xdr:clientData/>
  </xdr:twoCellAnchor>
  <xdr:twoCellAnchor editAs="oneCell">
    <xdr:from>
      <xdr:col>2</xdr:col>
      <xdr:colOff>2403192</xdr:colOff>
      <xdr:row>17</xdr:row>
      <xdr:rowOff>126000</xdr:rowOff>
    </xdr:from>
    <xdr:to>
      <xdr:col>3</xdr:col>
      <xdr:colOff>396435</xdr:colOff>
      <xdr:row>19</xdr:row>
      <xdr:rowOff>37317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FF7A1452-824B-4473-8397-A68F705CE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56895" y="4650375"/>
          <a:ext cx="594759" cy="411380"/>
        </a:xfrm>
        <a:prstGeom prst="rect">
          <a:avLst/>
        </a:prstGeom>
      </xdr:spPr>
    </xdr:pic>
    <xdr:clientData/>
  </xdr:twoCellAnchor>
  <xdr:twoCellAnchor editAs="oneCell">
    <xdr:from>
      <xdr:col>2</xdr:col>
      <xdr:colOff>2407566</xdr:colOff>
      <xdr:row>16</xdr:row>
      <xdr:rowOff>117665</xdr:rowOff>
    </xdr:from>
    <xdr:to>
      <xdr:col>3</xdr:col>
      <xdr:colOff>400809</xdr:colOff>
      <xdr:row>18</xdr:row>
      <xdr:rowOff>28983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8D405372-07C6-444E-9D80-4F626EBAF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61269" y="4392009"/>
          <a:ext cx="594759" cy="411380"/>
        </a:xfrm>
        <a:prstGeom prst="rect">
          <a:avLst/>
        </a:prstGeom>
      </xdr:spPr>
    </xdr:pic>
    <xdr:clientData/>
  </xdr:twoCellAnchor>
  <xdr:twoCellAnchor editAs="oneCell">
    <xdr:from>
      <xdr:col>2</xdr:col>
      <xdr:colOff>2401613</xdr:colOff>
      <xdr:row>18</xdr:row>
      <xdr:rowOff>123044</xdr:rowOff>
    </xdr:from>
    <xdr:to>
      <xdr:col>3</xdr:col>
      <xdr:colOff>394856</xdr:colOff>
      <xdr:row>20</xdr:row>
      <xdr:rowOff>34363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BAEF1220-4C93-461A-A0E5-617E1960D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55316" y="4897450"/>
          <a:ext cx="594759" cy="411382"/>
        </a:xfrm>
        <a:prstGeom prst="rect">
          <a:avLst/>
        </a:prstGeom>
      </xdr:spPr>
    </xdr:pic>
    <xdr:clientData/>
  </xdr:twoCellAnchor>
  <xdr:twoCellAnchor editAs="oneCell">
    <xdr:from>
      <xdr:col>2</xdr:col>
      <xdr:colOff>2401613</xdr:colOff>
      <xdr:row>19</xdr:row>
      <xdr:rowOff>126040</xdr:rowOff>
    </xdr:from>
    <xdr:to>
      <xdr:col>3</xdr:col>
      <xdr:colOff>394856</xdr:colOff>
      <xdr:row>21</xdr:row>
      <xdr:rowOff>37359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3133B668-9B38-4802-9514-F89EF0623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55316" y="5150478"/>
          <a:ext cx="594759" cy="411381"/>
        </a:xfrm>
        <a:prstGeom prst="rect">
          <a:avLst/>
        </a:prstGeom>
      </xdr:spPr>
    </xdr:pic>
    <xdr:clientData/>
  </xdr:twoCellAnchor>
  <xdr:twoCellAnchor editAs="oneCell">
    <xdr:from>
      <xdr:col>2</xdr:col>
      <xdr:colOff>2398552</xdr:colOff>
      <xdr:row>21</xdr:row>
      <xdr:rowOff>120830</xdr:rowOff>
    </xdr:from>
    <xdr:to>
      <xdr:col>3</xdr:col>
      <xdr:colOff>391795</xdr:colOff>
      <xdr:row>23</xdr:row>
      <xdr:rowOff>32149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C73D8AF3-9802-43F3-9E96-782C7E854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52255" y="5645330"/>
          <a:ext cx="594759" cy="411382"/>
        </a:xfrm>
        <a:prstGeom prst="rect">
          <a:avLst/>
        </a:prstGeom>
      </xdr:spPr>
    </xdr:pic>
    <xdr:clientData/>
  </xdr:twoCellAnchor>
  <xdr:twoCellAnchor editAs="oneCell">
    <xdr:from>
      <xdr:col>2</xdr:col>
      <xdr:colOff>2396973</xdr:colOff>
      <xdr:row>20</xdr:row>
      <xdr:rowOff>124402</xdr:rowOff>
    </xdr:from>
    <xdr:to>
      <xdr:col>3</xdr:col>
      <xdr:colOff>390216</xdr:colOff>
      <xdr:row>22</xdr:row>
      <xdr:rowOff>35720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18A0651E-D0A2-4E57-84D9-BA26E902F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50676" y="5398871"/>
          <a:ext cx="594759" cy="411380"/>
        </a:xfrm>
        <a:prstGeom prst="rect">
          <a:avLst/>
        </a:prstGeom>
      </xdr:spPr>
    </xdr:pic>
    <xdr:clientData/>
  </xdr:twoCellAnchor>
  <xdr:twoCellAnchor editAs="oneCell">
    <xdr:from>
      <xdr:col>2</xdr:col>
      <xdr:colOff>2400588</xdr:colOff>
      <xdr:row>22</xdr:row>
      <xdr:rowOff>120186</xdr:rowOff>
    </xdr:from>
    <xdr:to>
      <xdr:col>3</xdr:col>
      <xdr:colOff>393831</xdr:colOff>
      <xdr:row>24</xdr:row>
      <xdr:rowOff>31504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EC8F42ED-8F19-4641-8C00-DEC63505B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54291" y="5894717"/>
          <a:ext cx="594759" cy="411381"/>
        </a:xfrm>
        <a:prstGeom prst="rect">
          <a:avLst/>
        </a:prstGeom>
      </xdr:spPr>
    </xdr:pic>
    <xdr:clientData/>
  </xdr:twoCellAnchor>
  <xdr:twoCellAnchor editAs="oneCell">
    <xdr:from>
      <xdr:col>2</xdr:col>
      <xdr:colOff>2400588</xdr:colOff>
      <xdr:row>23</xdr:row>
      <xdr:rowOff>123182</xdr:rowOff>
    </xdr:from>
    <xdr:to>
      <xdr:col>3</xdr:col>
      <xdr:colOff>393831</xdr:colOff>
      <xdr:row>25</xdr:row>
      <xdr:rowOff>34501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8969366C-7466-4892-9921-EB2644059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54291" y="6147745"/>
          <a:ext cx="594759" cy="411381"/>
        </a:xfrm>
        <a:prstGeom prst="rect">
          <a:avLst/>
        </a:prstGeom>
      </xdr:spPr>
    </xdr:pic>
    <xdr:clientData/>
  </xdr:twoCellAnchor>
  <xdr:twoCellAnchor editAs="oneCell">
    <xdr:from>
      <xdr:col>2</xdr:col>
      <xdr:colOff>2397527</xdr:colOff>
      <xdr:row>25</xdr:row>
      <xdr:rowOff>112019</xdr:rowOff>
    </xdr:from>
    <xdr:to>
      <xdr:col>3</xdr:col>
      <xdr:colOff>390770</xdr:colOff>
      <xdr:row>27</xdr:row>
      <xdr:rowOff>23337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D504E7B5-1630-4BCA-9302-AA9A146AF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51230" y="6636644"/>
          <a:ext cx="594759" cy="411381"/>
        </a:xfrm>
        <a:prstGeom prst="rect">
          <a:avLst/>
        </a:prstGeom>
      </xdr:spPr>
    </xdr:pic>
    <xdr:clientData/>
  </xdr:twoCellAnchor>
  <xdr:twoCellAnchor editAs="oneCell">
    <xdr:from>
      <xdr:col>2</xdr:col>
      <xdr:colOff>2401901</xdr:colOff>
      <xdr:row>24</xdr:row>
      <xdr:rowOff>121543</xdr:rowOff>
    </xdr:from>
    <xdr:to>
      <xdr:col>3</xdr:col>
      <xdr:colOff>395144</xdr:colOff>
      <xdr:row>26</xdr:row>
      <xdr:rowOff>32862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164357EB-54D4-4C87-BA90-349B6B285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55604" y="6396137"/>
          <a:ext cx="594759" cy="411381"/>
        </a:xfrm>
        <a:prstGeom prst="rect">
          <a:avLst/>
        </a:prstGeom>
      </xdr:spPr>
    </xdr:pic>
    <xdr:clientData/>
  </xdr:twoCellAnchor>
  <xdr:twoCellAnchor editAs="oneCell">
    <xdr:from>
      <xdr:col>2</xdr:col>
      <xdr:colOff>2403480</xdr:colOff>
      <xdr:row>27</xdr:row>
      <xdr:rowOff>107455</xdr:rowOff>
    </xdr:from>
    <xdr:to>
      <xdr:col>3</xdr:col>
      <xdr:colOff>396723</xdr:colOff>
      <xdr:row>29</xdr:row>
      <xdr:rowOff>18773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817B971E-AD4A-4C6B-8EDF-593E26A10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57183" y="7132143"/>
          <a:ext cx="594759" cy="411380"/>
        </a:xfrm>
        <a:prstGeom prst="rect">
          <a:avLst/>
        </a:prstGeom>
      </xdr:spPr>
    </xdr:pic>
    <xdr:clientData/>
  </xdr:twoCellAnchor>
  <xdr:twoCellAnchor editAs="oneCell">
    <xdr:from>
      <xdr:col>2</xdr:col>
      <xdr:colOff>2401901</xdr:colOff>
      <xdr:row>26</xdr:row>
      <xdr:rowOff>111026</xdr:rowOff>
    </xdr:from>
    <xdr:to>
      <xdr:col>3</xdr:col>
      <xdr:colOff>395144</xdr:colOff>
      <xdr:row>28</xdr:row>
      <xdr:rowOff>22344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FD27BCA1-E924-40BF-877F-EAA5ACD87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55604" y="6885682"/>
          <a:ext cx="594759" cy="411381"/>
        </a:xfrm>
        <a:prstGeom prst="rect">
          <a:avLst/>
        </a:prstGeom>
      </xdr:spPr>
    </xdr:pic>
    <xdr:clientData/>
  </xdr:twoCellAnchor>
  <xdr:twoCellAnchor editAs="oneCell">
    <xdr:from>
      <xdr:col>2</xdr:col>
      <xdr:colOff>2407854</xdr:colOff>
      <xdr:row>28</xdr:row>
      <xdr:rowOff>104499</xdr:rowOff>
    </xdr:from>
    <xdr:to>
      <xdr:col>3</xdr:col>
      <xdr:colOff>401097</xdr:colOff>
      <xdr:row>30</xdr:row>
      <xdr:rowOff>15818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CA0087E1-686E-480F-9E4D-2E8A3057A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61557" y="7379218"/>
          <a:ext cx="594759" cy="411381"/>
        </a:xfrm>
        <a:prstGeom prst="rect">
          <a:avLst/>
        </a:prstGeom>
      </xdr:spPr>
    </xdr:pic>
    <xdr:clientData/>
  </xdr:twoCellAnchor>
  <xdr:twoCellAnchor editAs="oneCell">
    <xdr:from>
      <xdr:col>2</xdr:col>
      <xdr:colOff>2407854</xdr:colOff>
      <xdr:row>29</xdr:row>
      <xdr:rowOff>107496</xdr:rowOff>
    </xdr:from>
    <xdr:to>
      <xdr:col>3</xdr:col>
      <xdr:colOff>401097</xdr:colOff>
      <xdr:row>31</xdr:row>
      <xdr:rowOff>18814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A9DB1DD9-4FC3-4F4A-B033-1A06441B7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61557" y="7632246"/>
          <a:ext cx="594759" cy="411381"/>
        </a:xfrm>
        <a:prstGeom prst="rect">
          <a:avLst/>
        </a:prstGeom>
      </xdr:spPr>
    </xdr:pic>
    <xdr:clientData/>
  </xdr:twoCellAnchor>
  <xdr:twoCellAnchor editAs="oneCell">
    <xdr:from>
      <xdr:col>2</xdr:col>
      <xdr:colOff>2410746</xdr:colOff>
      <xdr:row>31</xdr:row>
      <xdr:rowOff>114191</xdr:rowOff>
    </xdr:from>
    <xdr:to>
      <xdr:col>3</xdr:col>
      <xdr:colOff>403989</xdr:colOff>
      <xdr:row>33</xdr:row>
      <xdr:rowOff>25099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5B20008C-DBF5-4CEA-A960-55AEC4873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64449" y="8139004"/>
          <a:ext cx="594759" cy="410970"/>
        </a:xfrm>
        <a:prstGeom prst="rect">
          <a:avLst/>
        </a:prstGeom>
      </xdr:spPr>
    </xdr:pic>
    <xdr:clientData/>
  </xdr:twoCellAnchor>
  <xdr:twoCellAnchor editAs="oneCell">
    <xdr:from>
      <xdr:col>2</xdr:col>
      <xdr:colOff>2409167</xdr:colOff>
      <xdr:row>30</xdr:row>
      <xdr:rowOff>105857</xdr:rowOff>
    </xdr:from>
    <xdr:to>
      <xdr:col>3</xdr:col>
      <xdr:colOff>402410</xdr:colOff>
      <xdr:row>32</xdr:row>
      <xdr:rowOff>17175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32390B44-157E-4FE9-B937-A8C268B01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62870" y="7880638"/>
          <a:ext cx="594759" cy="411381"/>
        </a:xfrm>
        <a:prstGeom prst="rect">
          <a:avLst/>
        </a:prstGeom>
      </xdr:spPr>
    </xdr:pic>
    <xdr:clientData/>
  </xdr:twoCellAnchor>
  <xdr:twoCellAnchor editAs="oneCell">
    <xdr:from>
      <xdr:col>2</xdr:col>
      <xdr:colOff>2416970</xdr:colOff>
      <xdr:row>32</xdr:row>
      <xdr:rowOff>110156</xdr:rowOff>
    </xdr:from>
    <xdr:to>
      <xdr:col>3</xdr:col>
      <xdr:colOff>410213</xdr:colOff>
      <xdr:row>34</xdr:row>
      <xdr:rowOff>21474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9663C84B-617D-4ACA-995B-1834D7A2B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70673" y="8385000"/>
          <a:ext cx="594759" cy="411380"/>
        </a:xfrm>
        <a:prstGeom prst="rect">
          <a:avLst/>
        </a:prstGeom>
      </xdr:spPr>
    </xdr:pic>
    <xdr:clientData/>
  </xdr:twoCellAnchor>
  <xdr:twoCellAnchor editAs="oneCell">
    <xdr:from>
      <xdr:col>2</xdr:col>
      <xdr:colOff>2416970</xdr:colOff>
      <xdr:row>33</xdr:row>
      <xdr:rowOff>107199</xdr:rowOff>
    </xdr:from>
    <xdr:to>
      <xdr:col>3</xdr:col>
      <xdr:colOff>410213</xdr:colOff>
      <xdr:row>35</xdr:row>
      <xdr:rowOff>18518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F0DE9AF3-5E6E-4C1A-97D8-FDCD411C7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70673" y="8632074"/>
          <a:ext cx="594759" cy="411382"/>
        </a:xfrm>
        <a:prstGeom prst="rect">
          <a:avLst/>
        </a:prstGeom>
      </xdr:spPr>
    </xdr:pic>
    <xdr:clientData/>
  </xdr:twoCellAnchor>
  <xdr:twoCellAnchor editAs="oneCell">
    <xdr:from>
      <xdr:col>2</xdr:col>
      <xdr:colOff>2419862</xdr:colOff>
      <xdr:row>35</xdr:row>
      <xdr:rowOff>96036</xdr:rowOff>
    </xdr:from>
    <xdr:to>
      <xdr:col>3</xdr:col>
      <xdr:colOff>413105</xdr:colOff>
      <xdr:row>37</xdr:row>
      <xdr:rowOff>7354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5ABBB774-E942-4461-AA86-35618C2E4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73565" y="9120974"/>
          <a:ext cx="594759" cy="411380"/>
        </a:xfrm>
        <a:prstGeom prst="rect">
          <a:avLst/>
        </a:prstGeom>
      </xdr:spPr>
    </xdr:pic>
    <xdr:clientData/>
  </xdr:twoCellAnchor>
  <xdr:twoCellAnchor editAs="oneCell">
    <xdr:from>
      <xdr:col>2</xdr:col>
      <xdr:colOff>2418283</xdr:colOff>
      <xdr:row>34</xdr:row>
      <xdr:rowOff>105560</xdr:rowOff>
    </xdr:from>
    <xdr:to>
      <xdr:col>3</xdr:col>
      <xdr:colOff>411526</xdr:colOff>
      <xdr:row>36</xdr:row>
      <xdr:rowOff>16879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9AD50A94-53D8-4BCA-8DE8-EA0E37F05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71986" y="8880466"/>
          <a:ext cx="594759" cy="411382"/>
        </a:xfrm>
        <a:prstGeom prst="rect">
          <a:avLst/>
        </a:prstGeom>
      </xdr:spPr>
    </xdr:pic>
    <xdr:clientData/>
  </xdr:twoCellAnchor>
  <xdr:twoCellAnchor editAs="oneCell">
    <xdr:from>
      <xdr:col>2</xdr:col>
      <xdr:colOff>2419862</xdr:colOff>
      <xdr:row>37</xdr:row>
      <xdr:rowOff>97425</xdr:rowOff>
    </xdr:from>
    <xdr:to>
      <xdr:col>3</xdr:col>
      <xdr:colOff>413105</xdr:colOff>
      <xdr:row>39</xdr:row>
      <xdr:rowOff>8742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7270BCC9-8FA3-41FB-81F6-63BB056D3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73565" y="9622425"/>
          <a:ext cx="594759" cy="411380"/>
        </a:xfrm>
        <a:prstGeom prst="rect">
          <a:avLst/>
        </a:prstGeom>
      </xdr:spPr>
    </xdr:pic>
    <xdr:clientData/>
  </xdr:twoCellAnchor>
  <xdr:twoCellAnchor editAs="oneCell">
    <xdr:from>
      <xdr:col>2</xdr:col>
      <xdr:colOff>2418283</xdr:colOff>
      <xdr:row>36</xdr:row>
      <xdr:rowOff>95043</xdr:rowOff>
    </xdr:from>
    <xdr:to>
      <xdr:col>3</xdr:col>
      <xdr:colOff>411526</xdr:colOff>
      <xdr:row>38</xdr:row>
      <xdr:rowOff>6361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3909A81B-EFCC-43D6-B2EE-1DCF96756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71986" y="9370012"/>
          <a:ext cx="594759" cy="411380"/>
        </a:xfrm>
        <a:prstGeom prst="rect">
          <a:avLst/>
        </a:prstGeom>
      </xdr:spPr>
    </xdr:pic>
    <xdr:clientData/>
  </xdr:twoCellAnchor>
  <xdr:twoCellAnchor editAs="oneCell">
    <xdr:from>
      <xdr:col>2</xdr:col>
      <xdr:colOff>2418283</xdr:colOff>
      <xdr:row>38</xdr:row>
      <xdr:rowOff>100422</xdr:rowOff>
    </xdr:from>
    <xdr:to>
      <xdr:col>3</xdr:col>
      <xdr:colOff>411526</xdr:colOff>
      <xdr:row>40</xdr:row>
      <xdr:rowOff>11741</xdr:rowOff>
    </xdr:to>
    <xdr:pic>
      <xdr:nvPicPr>
        <xdr:cNvPr id="33" name="Grafik 32">
          <a:extLst>
            <a:ext uri="{FF2B5EF4-FFF2-40B4-BE49-F238E27FC236}">
              <a16:creationId xmlns:a16="http://schemas.microsoft.com/office/drawing/2014/main" id="{12E51985-F075-461A-BFDA-3A01D13AF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71986" y="9875453"/>
          <a:ext cx="594759" cy="411382"/>
        </a:xfrm>
        <a:prstGeom prst="rect">
          <a:avLst/>
        </a:prstGeom>
      </xdr:spPr>
    </xdr:pic>
    <xdr:clientData/>
  </xdr:twoCellAnchor>
  <xdr:twoCellAnchor editAs="oneCell">
    <xdr:from>
      <xdr:col>2</xdr:col>
      <xdr:colOff>2418283</xdr:colOff>
      <xdr:row>39</xdr:row>
      <xdr:rowOff>109371</xdr:rowOff>
    </xdr:from>
    <xdr:to>
      <xdr:col>3</xdr:col>
      <xdr:colOff>411526</xdr:colOff>
      <xdr:row>41</xdr:row>
      <xdr:rowOff>20690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69428E52-1206-4D0E-B727-400B0BF26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71986" y="10134434"/>
          <a:ext cx="594759" cy="411381"/>
        </a:xfrm>
        <a:prstGeom prst="rect">
          <a:avLst/>
        </a:prstGeom>
      </xdr:spPr>
    </xdr:pic>
    <xdr:clientData/>
  </xdr:twoCellAnchor>
  <xdr:twoCellAnchor editAs="oneCell">
    <xdr:from>
      <xdr:col>2</xdr:col>
      <xdr:colOff>2419596</xdr:colOff>
      <xdr:row>40</xdr:row>
      <xdr:rowOff>113686</xdr:rowOff>
    </xdr:from>
    <xdr:to>
      <xdr:col>3</xdr:col>
      <xdr:colOff>412839</xdr:colOff>
      <xdr:row>42</xdr:row>
      <xdr:rowOff>25004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9E2DAD10-341E-44E2-8031-23067267F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73299" y="10388780"/>
          <a:ext cx="594759" cy="411380"/>
        </a:xfrm>
        <a:prstGeom prst="rect">
          <a:avLst/>
        </a:prstGeom>
      </xdr:spPr>
    </xdr:pic>
    <xdr:clientData/>
  </xdr:twoCellAnchor>
  <xdr:twoCellAnchor editAs="oneCell">
    <xdr:from>
      <xdr:col>2</xdr:col>
      <xdr:colOff>2247900</xdr:colOff>
      <xdr:row>252</xdr:row>
      <xdr:rowOff>219075</xdr:rowOff>
    </xdr:from>
    <xdr:to>
      <xdr:col>3</xdr:col>
      <xdr:colOff>241143</xdr:colOff>
      <xdr:row>254</xdr:row>
      <xdr:rowOff>73244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5E039697-41E5-4755-B0B2-F0DB38F0C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05175" y="58016775"/>
          <a:ext cx="593568" cy="406619"/>
        </a:xfrm>
        <a:prstGeom prst="rect">
          <a:avLst/>
        </a:prstGeom>
      </xdr:spPr>
    </xdr:pic>
    <xdr:clientData/>
  </xdr:twoCellAnchor>
  <xdr:twoCellAnchor editAs="oneCell">
    <xdr:from>
      <xdr:col>2</xdr:col>
      <xdr:colOff>2249213</xdr:colOff>
      <xdr:row>253</xdr:row>
      <xdr:rowOff>194815</xdr:rowOff>
    </xdr:from>
    <xdr:to>
      <xdr:col>3</xdr:col>
      <xdr:colOff>242456</xdr:colOff>
      <xdr:row>255</xdr:row>
      <xdr:rowOff>48983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C2253ED8-6330-4986-8CAA-AB05F8DB0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06488" y="58268740"/>
          <a:ext cx="593568" cy="406618"/>
        </a:xfrm>
        <a:prstGeom prst="rect">
          <a:avLst/>
        </a:prstGeom>
      </xdr:spPr>
    </xdr:pic>
    <xdr:clientData/>
  </xdr:twoCellAnchor>
  <xdr:twoCellAnchor editAs="oneCell">
    <xdr:from>
      <xdr:col>2</xdr:col>
      <xdr:colOff>2094345</xdr:colOff>
      <xdr:row>75</xdr:row>
      <xdr:rowOff>175054</xdr:rowOff>
    </xdr:from>
    <xdr:to>
      <xdr:col>3</xdr:col>
      <xdr:colOff>87588</xdr:colOff>
      <xdr:row>77</xdr:row>
      <xdr:rowOff>86371</xdr:rowOff>
    </xdr:to>
    <xdr:pic>
      <xdr:nvPicPr>
        <xdr:cNvPr id="35" name="Grafik 34">
          <a:extLst>
            <a:ext uri="{FF2B5EF4-FFF2-40B4-BE49-F238E27FC236}">
              <a16:creationId xmlns:a16="http://schemas.microsoft.com/office/drawing/2014/main" id="{1B2B5622-5835-4AF9-B2A1-2E3C0A166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45905" y="18325894"/>
          <a:ext cx="591663" cy="383757"/>
        </a:xfrm>
        <a:prstGeom prst="rect">
          <a:avLst/>
        </a:prstGeom>
      </xdr:spPr>
    </xdr:pic>
    <xdr:clientData/>
  </xdr:twoCellAnchor>
  <xdr:twoCellAnchor editAs="oneCell">
    <xdr:from>
      <xdr:col>2</xdr:col>
      <xdr:colOff>2092766</xdr:colOff>
      <xdr:row>74</xdr:row>
      <xdr:rowOff>172672</xdr:rowOff>
    </xdr:from>
    <xdr:to>
      <xdr:col>3</xdr:col>
      <xdr:colOff>86009</xdr:colOff>
      <xdr:row>76</xdr:row>
      <xdr:rowOff>83990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86A73358-E18D-4332-AAD4-6E1FDF1EA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44326" y="18087292"/>
          <a:ext cx="591663" cy="383758"/>
        </a:xfrm>
        <a:prstGeom prst="rect">
          <a:avLst/>
        </a:prstGeom>
      </xdr:spPr>
    </xdr:pic>
    <xdr:clientData/>
  </xdr:twoCellAnchor>
  <xdr:twoCellAnchor editAs="oneCell">
    <xdr:from>
      <xdr:col>2</xdr:col>
      <xdr:colOff>2092766</xdr:colOff>
      <xdr:row>76</xdr:row>
      <xdr:rowOff>178051</xdr:rowOff>
    </xdr:from>
    <xdr:to>
      <xdr:col>3</xdr:col>
      <xdr:colOff>86009</xdr:colOff>
      <xdr:row>78</xdr:row>
      <xdr:rowOff>89370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E5CED976-BF24-4B51-AB2B-8C38B5A54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44326" y="18565111"/>
          <a:ext cx="591663" cy="383759"/>
        </a:xfrm>
        <a:prstGeom prst="rect">
          <a:avLst/>
        </a:prstGeom>
      </xdr:spPr>
    </xdr:pic>
    <xdr:clientData/>
  </xdr:twoCellAnchor>
  <xdr:twoCellAnchor editAs="oneCell">
    <xdr:from>
      <xdr:col>2</xdr:col>
      <xdr:colOff>2092766</xdr:colOff>
      <xdr:row>77</xdr:row>
      <xdr:rowOff>187000</xdr:rowOff>
    </xdr:from>
    <xdr:to>
      <xdr:col>3</xdr:col>
      <xdr:colOff>86009</xdr:colOff>
      <xdr:row>79</xdr:row>
      <xdr:rowOff>98319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F169883E-27BC-4804-837B-CCE0177EE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44326" y="18810280"/>
          <a:ext cx="591663" cy="383759"/>
        </a:xfrm>
        <a:prstGeom prst="rect">
          <a:avLst/>
        </a:prstGeom>
      </xdr:spPr>
    </xdr:pic>
    <xdr:clientData/>
  </xdr:twoCellAnchor>
  <xdr:twoCellAnchor editAs="oneCell">
    <xdr:from>
      <xdr:col>2</xdr:col>
      <xdr:colOff>2094079</xdr:colOff>
      <xdr:row>78</xdr:row>
      <xdr:rowOff>191315</xdr:rowOff>
    </xdr:from>
    <xdr:to>
      <xdr:col>3</xdr:col>
      <xdr:colOff>87322</xdr:colOff>
      <xdr:row>80</xdr:row>
      <xdr:rowOff>102633</xdr:rowOff>
    </xdr:to>
    <xdr:pic>
      <xdr:nvPicPr>
        <xdr:cNvPr id="40" name="Grafik 39">
          <a:extLst>
            <a:ext uri="{FF2B5EF4-FFF2-40B4-BE49-F238E27FC236}">
              <a16:creationId xmlns:a16="http://schemas.microsoft.com/office/drawing/2014/main" id="{BB591111-562E-4779-B302-46D5F2653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45639" y="19050815"/>
          <a:ext cx="591663" cy="3837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123260</xdr:colOff>
      <xdr:row>0</xdr:row>
      <xdr:rowOff>108293</xdr:rowOff>
    </xdr:from>
    <xdr:ext cx="800665" cy="1396658"/>
    <xdr:pic>
      <xdr:nvPicPr>
        <xdr:cNvPr id="2" name="Bild 1" descr="Bild S3R3.jpg">
          <a:extLst>
            <a:ext uri="{FF2B5EF4-FFF2-40B4-BE49-F238E27FC236}">
              <a16:creationId xmlns:a16="http://schemas.microsoft.com/office/drawing/2014/main" id="{BD42AD09-0D47-438C-87DB-42E402F74623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00335" y="108293"/>
          <a:ext cx="800665" cy="1396658"/>
        </a:xfrm>
        <a:prstGeom prst="rect">
          <a:avLst/>
        </a:prstGeom>
      </xdr:spPr>
    </xdr:pic>
    <xdr:clientData/>
  </xdr:oneCellAnchor>
  <xdr:twoCellAnchor editAs="oneCell">
    <xdr:from>
      <xdr:col>2</xdr:col>
      <xdr:colOff>2189045</xdr:colOff>
      <xdr:row>60</xdr:row>
      <xdr:rowOff>151086</xdr:rowOff>
    </xdr:from>
    <xdr:to>
      <xdr:col>3</xdr:col>
      <xdr:colOff>20363</xdr:colOff>
      <xdr:row>62</xdr:row>
      <xdr:rowOff>81454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70F0F6EE-F598-4D01-8552-4795DB4FC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6648" y="14924689"/>
          <a:ext cx="596853" cy="403334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2187466</xdr:colOff>
      <xdr:row>59</xdr:row>
      <xdr:rowOff>151085</xdr:rowOff>
    </xdr:from>
    <xdr:to>
      <xdr:col>3</xdr:col>
      <xdr:colOff>18784</xdr:colOff>
      <xdr:row>61</xdr:row>
      <xdr:rowOff>81454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6C9DBCCD-227E-4DD0-9835-517A0A7FC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5069" y="14688206"/>
          <a:ext cx="596853" cy="403334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2187466</xdr:colOff>
      <xdr:row>61</xdr:row>
      <xdr:rowOff>157656</xdr:rowOff>
    </xdr:from>
    <xdr:to>
      <xdr:col>3</xdr:col>
      <xdr:colOff>18784</xdr:colOff>
      <xdr:row>63</xdr:row>
      <xdr:rowOff>88024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6C4C82FB-7999-4CEF-A61D-941747579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4741" y="15245256"/>
          <a:ext cx="593568" cy="406618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2187466</xdr:colOff>
      <xdr:row>62</xdr:row>
      <xdr:rowOff>145174</xdr:rowOff>
    </xdr:from>
    <xdr:to>
      <xdr:col>3</xdr:col>
      <xdr:colOff>18784</xdr:colOff>
      <xdr:row>64</xdr:row>
      <xdr:rowOff>75543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4A149852-8879-4659-B677-E5C1BDEB5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4741" y="15470899"/>
          <a:ext cx="593568" cy="406619"/>
        </a:xfrm>
        <a:prstGeom prst="rect">
          <a:avLst/>
        </a:prstGeom>
      </xdr:spPr>
    </xdr:pic>
    <xdr:clientData/>
  </xdr:twoCellAnchor>
  <xdr:twoCellAnchor editAs="oneCell">
    <xdr:from>
      <xdr:col>2</xdr:col>
      <xdr:colOff>2190358</xdr:colOff>
      <xdr:row>64</xdr:row>
      <xdr:rowOff>134011</xdr:rowOff>
    </xdr:from>
    <xdr:to>
      <xdr:col>3</xdr:col>
      <xdr:colOff>21676</xdr:colOff>
      <xdr:row>66</xdr:row>
      <xdr:rowOff>64379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7AF5CD2-821A-4766-802B-B4EF8DA0D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7633" y="15935986"/>
          <a:ext cx="593568" cy="406618"/>
        </a:xfrm>
        <a:prstGeom prst="rect">
          <a:avLst/>
        </a:prstGeom>
      </xdr:spPr>
    </xdr:pic>
    <xdr:clientData/>
  </xdr:twoCellAnchor>
  <xdr:twoCellAnchor editAs="oneCell">
    <xdr:from>
      <xdr:col>2</xdr:col>
      <xdr:colOff>2188779</xdr:colOff>
      <xdr:row>63</xdr:row>
      <xdr:rowOff>134010</xdr:rowOff>
    </xdr:from>
    <xdr:to>
      <xdr:col>3</xdr:col>
      <xdr:colOff>20097</xdr:colOff>
      <xdr:row>65</xdr:row>
      <xdr:rowOff>64379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26577EEE-1190-4E4C-B547-4D93DA1C5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6054" y="15697860"/>
          <a:ext cx="593568" cy="406619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2187466</xdr:colOff>
      <xdr:row>65</xdr:row>
      <xdr:rowOff>119556</xdr:rowOff>
    </xdr:from>
    <xdr:to>
      <xdr:col>3</xdr:col>
      <xdr:colOff>18784</xdr:colOff>
      <xdr:row>67</xdr:row>
      <xdr:rowOff>49924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BE425E6-76B6-400B-9E05-F1B5C49B4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4741" y="16159656"/>
          <a:ext cx="593568" cy="406618"/>
        </a:xfrm>
        <a:prstGeom prst="rect">
          <a:avLst/>
        </a:prstGeom>
      </xdr:spPr>
    </xdr:pic>
    <xdr:clientData/>
  </xdr:twoCellAnchor>
  <xdr:twoCellAnchor editAs="oneCell">
    <xdr:from>
      <xdr:col>2</xdr:col>
      <xdr:colOff>2187466</xdr:colOff>
      <xdr:row>66</xdr:row>
      <xdr:rowOff>107074</xdr:rowOff>
    </xdr:from>
    <xdr:to>
      <xdr:col>3</xdr:col>
      <xdr:colOff>18784</xdr:colOff>
      <xdr:row>68</xdr:row>
      <xdr:rowOff>37443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643D47A-0548-4029-8BFC-D3B09C252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4741" y="16385299"/>
          <a:ext cx="593568" cy="406619"/>
        </a:xfrm>
        <a:prstGeom prst="rect">
          <a:avLst/>
        </a:prstGeom>
      </xdr:spPr>
    </xdr:pic>
    <xdr:clientData/>
  </xdr:twoCellAnchor>
  <xdr:twoCellAnchor editAs="oneCell">
    <xdr:from>
      <xdr:col>2</xdr:col>
      <xdr:colOff>2190358</xdr:colOff>
      <xdr:row>68</xdr:row>
      <xdr:rowOff>95911</xdr:rowOff>
    </xdr:from>
    <xdr:to>
      <xdr:col>3</xdr:col>
      <xdr:colOff>21676</xdr:colOff>
      <xdr:row>70</xdr:row>
      <xdr:rowOff>26279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267E47DB-3659-489F-8FE6-950B02B9C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7633" y="16850386"/>
          <a:ext cx="593568" cy="406618"/>
        </a:xfrm>
        <a:prstGeom prst="rect">
          <a:avLst/>
        </a:prstGeom>
      </xdr:spPr>
    </xdr:pic>
    <xdr:clientData/>
  </xdr:twoCellAnchor>
  <xdr:twoCellAnchor editAs="oneCell">
    <xdr:from>
      <xdr:col>2</xdr:col>
      <xdr:colOff>2188779</xdr:colOff>
      <xdr:row>67</xdr:row>
      <xdr:rowOff>95910</xdr:rowOff>
    </xdr:from>
    <xdr:to>
      <xdr:col>3</xdr:col>
      <xdr:colOff>20097</xdr:colOff>
      <xdr:row>69</xdr:row>
      <xdr:rowOff>26279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56B4BB39-AEC2-4EA0-BD10-61FC853E6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6054" y="16612260"/>
          <a:ext cx="593568" cy="406619"/>
        </a:xfrm>
        <a:prstGeom prst="rect">
          <a:avLst/>
        </a:prstGeom>
      </xdr:spPr>
    </xdr:pic>
    <xdr:clientData/>
  </xdr:twoCellAnchor>
  <xdr:twoCellAnchor editAs="oneCell">
    <xdr:from>
      <xdr:col>2</xdr:col>
      <xdr:colOff>2190358</xdr:colOff>
      <xdr:row>70</xdr:row>
      <xdr:rowOff>86386</xdr:rowOff>
    </xdr:from>
    <xdr:to>
      <xdr:col>3</xdr:col>
      <xdr:colOff>21676</xdr:colOff>
      <xdr:row>72</xdr:row>
      <xdr:rowOff>16754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5FBE6D07-87CD-409A-B71A-06D3A3254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7633" y="17317111"/>
          <a:ext cx="593568" cy="406618"/>
        </a:xfrm>
        <a:prstGeom prst="rect">
          <a:avLst/>
        </a:prstGeom>
      </xdr:spPr>
    </xdr:pic>
    <xdr:clientData/>
  </xdr:twoCellAnchor>
  <xdr:twoCellAnchor editAs="oneCell">
    <xdr:from>
      <xdr:col>2</xdr:col>
      <xdr:colOff>2188779</xdr:colOff>
      <xdr:row>69</xdr:row>
      <xdr:rowOff>86385</xdr:rowOff>
    </xdr:from>
    <xdr:to>
      <xdr:col>3</xdr:col>
      <xdr:colOff>20097</xdr:colOff>
      <xdr:row>71</xdr:row>
      <xdr:rowOff>16754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739AD983-183E-4ACE-8126-7B373B064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6054" y="17078985"/>
          <a:ext cx="593568" cy="406619"/>
        </a:xfrm>
        <a:prstGeom prst="rect">
          <a:avLst/>
        </a:prstGeom>
      </xdr:spPr>
    </xdr:pic>
    <xdr:clientData/>
  </xdr:twoCellAnchor>
  <xdr:oneCellAnchor>
    <xdr:from>
      <xdr:col>2</xdr:col>
      <xdr:colOff>2187466</xdr:colOff>
      <xdr:row>60</xdr:row>
      <xdr:rowOff>151085</xdr:rowOff>
    </xdr:from>
    <xdr:ext cx="593568" cy="406619"/>
    <xdr:pic>
      <xdr:nvPicPr>
        <xdr:cNvPr id="16" name="Grafik 15">
          <a:extLst>
            <a:ext uri="{FF2B5EF4-FFF2-40B4-BE49-F238E27FC236}">
              <a16:creationId xmlns:a16="http://schemas.microsoft.com/office/drawing/2014/main" id="{B10AE1EC-8A6B-43E4-9580-6AC4A2B1A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4741" y="14762435"/>
          <a:ext cx="593568" cy="406619"/>
        </a:xfrm>
        <a:prstGeom prst="rect">
          <a:avLst/>
        </a:prstGeom>
      </xdr:spPr>
    </xdr:pic>
    <xdr:clientData/>
  </xdr:oneCellAnchor>
  <xdr:oneCellAnchor>
    <xdr:from>
      <xdr:col>2</xdr:col>
      <xdr:colOff>2187466</xdr:colOff>
      <xdr:row>61</xdr:row>
      <xdr:rowOff>151085</xdr:rowOff>
    </xdr:from>
    <xdr:ext cx="593568" cy="406619"/>
    <xdr:pic>
      <xdr:nvPicPr>
        <xdr:cNvPr id="17" name="Grafik 16">
          <a:extLst>
            <a:ext uri="{FF2B5EF4-FFF2-40B4-BE49-F238E27FC236}">
              <a16:creationId xmlns:a16="http://schemas.microsoft.com/office/drawing/2014/main" id="{61B7B7D1-596D-4AFC-94E3-E0D6193EA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4741" y="14762435"/>
          <a:ext cx="593568" cy="406619"/>
        </a:xfrm>
        <a:prstGeom prst="rect">
          <a:avLst/>
        </a:prstGeom>
      </xdr:spPr>
    </xdr:pic>
    <xdr:clientData/>
  </xdr:oneCellAnchor>
  <xdr:oneCellAnchor>
    <xdr:from>
      <xdr:col>2</xdr:col>
      <xdr:colOff>2187466</xdr:colOff>
      <xdr:row>62</xdr:row>
      <xdr:rowOff>151085</xdr:rowOff>
    </xdr:from>
    <xdr:ext cx="593568" cy="406619"/>
    <xdr:pic>
      <xdr:nvPicPr>
        <xdr:cNvPr id="18" name="Grafik 17">
          <a:extLst>
            <a:ext uri="{FF2B5EF4-FFF2-40B4-BE49-F238E27FC236}">
              <a16:creationId xmlns:a16="http://schemas.microsoft.com/office/drawing/2014/main" id="{0C73AE8D-8AD4-442F-92D0-5B4071DDA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4741" y="14762435"/>
          <a:ext cx="593568" cy="406619"/>
        </a:xfrm>
        <a:prstGeom prst="rect">
          <a:avLst/>
        </a:prstGeom>
      </xdr:spPr>
    </xdr:pic>
    <xdr:clientData/>
  </xdr:oneCellAnchor>
  <xdr:oneCellAnchor>
    <xdr:from>
      <xdr:col>2</xdr:col>
      <xdr:colOff>2187466</xdr:colOff>
      <xdr:row>63</xdr:row>
      <xdr:rowOff>151085</xdr:rowOff>
    </xdr:from>
    <xdr:ext cx="593568" cy="406619"/>
    <xdr:pic>
      <xdr:nvPicPr>
        <xdr:cNvPr id="19" name="Grafik 18">
          <a:extLst>
            <a:ext uri="{FF2B5EF4-FFF2-40B4-BE49-F238E27FC236}">
              <a16:creationId xmlns:a16="http://schemas.microsoft.com/office/drawing/2014/main" id="{196CB2A5-2CB6-40CE-BF46-FE9FEBEFC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4741" y="14762435"/>
          <a:ext cx="593568" cy="406619"/>
        </a:xfrm>
        <a:prstGeom prst="rect">
          <a:avLst/>
        </a:prstGeom>
      </xdr:spPr>
    </xdr:pic>
    <xdr:clientData/>
  </xdr:oneCellAnchor>
  <xdr:oneCellAnchor>
    <xdr:from>
      <xdr:col>2</xdr:col>
      <xdr:colOff>2187466</xdr:colOff>
      <xdr:row>64</xdr:row>
      <xdr:rowOff>151085</xdr:rowOff>
    </xdr:from>
    <xdr:ext cx="593568" cy="406619"/>
    <xdr:pic>
      <xdr:nvPicPr>
        <xdr:cNvPr id="20" name="Grafik 19">
          <a:extLst>
            <a:ext uri="{FF2B5EF4-FFF2-40B4-BE49-F238E27FC236}">
              <a16:creationId xmlns:a16="http://schemas.microsoft.com/office/drawing/2014/main" id="{F156EF82-45C7-4AA5-8E6C-DBE08DCF2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4741" y="14762435"/>
          <a:ext cx="593568" cy="406619"/>
        </a:xfrm>
        <a:prstGeom prst="rect">
          <a:avLst/>
        </a:prstGeom>
      </xdr:spPr>
    </xdr:pic>
    <xdr:clientData/>
  </xdr:oneCellAnchor>
  <xdr:oneCellAnchor>
    <xdr:from>
      <xdr:col>2</xdr:col>
      <xdr:colOff>2187466</xdr:colOff>
      <xdr:row>65</xdr:row>
      <xdr:rowOff>151085</xdr:rowOff>
    </xdr:from>
    <xdr:ext cx="593568" cy="406619"/>
    <xdr:pic>
      <xdr:nvPicPr>
        <xdr:cNvPr id="21" name="Grafik 20">
          <a:extLst>
            <a:ext uri="{FF2B5EF4-FFF2-40B4-BE49-F238E27FC236}">
              <a16:creationId xmlns:a16="http://schemas.microsoft.com/office/drawing/2014/main" id="{9C6430B7-1E26-457B-B791-2CCF0E3C2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4741" y="14762435"/>
          <a:ext cx="593568" cy="406619"/>
        </a:xfrm>
        <a:prstGeom prst="rect">
          <a:avLst/>
        </a:prstGeom>
      </xdr:spPr>
    </xdr:pic>
    <xdr:clientData/>
  </xdr:oneCellAnchor>
  <xdr:oneCellAnchor>
    <xdr:from>
      <xdr:col>2</xdr:col>
      <xdr:colOff>2187466</xdr:colOff>
      <xdr:row>66</xdr:row>
      <xdr:rowOff>151085</xdr:rowOff>
    </xdr:from>
    <xdr:ext cx="593568" cy="406619"/>
    <xdr:pic>
      <xdr:nvPicPr>
        <xdr:cNvPr id="22" name="Grafik 21">
          <a:extLst>
            <a:ext uri="{FF2B5EF4-FFF2-40B4-BE49-F238E27FC236}">
              <a16:creationId xmlns:a16="http://schemas.microsoft.com/office/drawing/2014/main" id="{893F9D65-B2E1-4655-B117-6B7FD8146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4741" y="14762435"/>
          <a:ext cx="593568" cy="406619"/>
        </a:xfrm>
        <a:prstGeom prst="rect">
          <a:avLst/>
        </a:prstGeom>
      </xdr:spPr>
    </xdr:pic>
    <xdr:clientData/>
  </xdr:oneCellAnchor>
  <xdr:oneCellAnchor>
    <xdr:from>
      <xdr:col>2</xdr:col>
      <xdr:colOff>2187466</xdr:colOff>
      <xdr:row>67</xdr:row>
      <xdr:rowOff>151085</xdr:rowOff>
    </xdr:from>
    <xdr:ext cx="593568" cy="406619"/>
    <xdr:pic>
      <xdr:nvPicPr>
        <xdr:cNvPr id="23" name="Grafik 22">
          <a:extLst>
            <a:ext uri="{FF2B5EF4-FFF2-40B4-BE49-F238E27FC236}">
              <a16:creationId xmlns:a16="http://schemas.microsoft.com/office/drawing/2014/main" id="{722A378D-33FF-4AD0-986A-7EB05C2E4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4741" y="14762435"/>
          <a:ext cx="593568" cy="406619"/>
        </a:xfrm>
        <a:prstGeom prst="rect">
          <a:avLst/>
        </a:prstGeom>
      </xdr:spPr>
    </xdr:pic>
    <xdr:clientData/>
  </xdr:oneCellAnchor>
  <xdr:oneCellAnchor>
    <xdr:from>
      <xdr:col>2</xdr:col>
      <xdr:colOff>2187466</xdr:colOff>
      <xdr:row>68</xdr:row>
      <xdr:rowOff>151085</xdr:rowOff>
    </xdr:from>
    <xdr:ext cx="593568" cy="406619"/>
    <xdr:pic>
      <xdr:nvPicPr>
        <xdr:cNvPr id="24" name="Grafik 23">
          <a:extLst>
            <a:ext uri="{FF2B5EF4-FFF2-40B4-BE49-F238E27FC236}">
              <a16:creationId xmlns:a16="http://schemas.microsoft.com/office/drawing/2014/main" id="{C222DDA7-8286-46C4-B67F-41BFA0E2D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4741" y="14762435"/>
          <a:ext cx="593568" cy="406619"/>
        </a:xfrm>
        <a:prstGeom prst="rect">
          <a:avLst/>
        </a:prstGeom>
      </xdr:spPr>
    </xdr:pic>
    <xdr:clientData/>
  </xdr:oneCellAnchor>
  <xdr:oneCellAnchor>
    <xdr:from>
      <xdr:col>2</xdr:col>
      <xdr:colOff>2187466</xdr:colOff>
      <xdr:row>69</xdr:row>
      <xdr:rowOff>151085</xdr:rowOff>
    </xdr:from>
    <xdr:ext cx="593568" cy="406619"/>
    <xdr:pic>
      <xdr:nvPicPr>
        <xdr:cNvPr id="25" name="Grafik 24">
          <a:extLst>
            <a:ext uri="{FF2B5EF4-FFF2-40B4-BE49-F238E27FC236}">
              <a16:creationId xmlns:a16="http://schemas.microsoft.com/office/drawing/2014/main" id="{ADAAAA7B-92A0-4F88-A118-BFAB9F088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4741" y="14762435"/>
          <a:ext cx="593568" cy="406619"/>
        </a:xfrm>
        <a:prstGeom prst="rect">
          <a:avLst/>
        </a:prstGeom>
      </xdr:spPr>
    </xdr:pic>
    <xdr:clientData/>
  </xdr:oneCellAnchor>
  <xdr:oneCellAnchor>
    <xdr:from>
      <xdr:col>2</xdr:col>
      <xdr:colOff>2187466</xdr:colOff>
      <xdr:row>70</xdr:row>
      <xdr:rowOff>151085</xdr:rowOff>
    </xdr:from>
    <xdr:ext cx="593568" cy="406619"/>
    <xdr:pic>
      <xdr:nvPicPr>
        <xdr:cNvPr id="26" name="Grafik 25">
          <a:extLst>
            <a:ext uri="{FF2B5EF4-FFF2-40B4-BE49-F238E27FC236}">
              <a16:creationId xmlns:a16="http://schemas.microsoft.com/office/drawing/2014/main" id="{0AD5DFC0-A2F3-41B8-856E-275B70451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4741" y="14762435"/>
          <a:ext cx="593568" cy="40661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9B6B2-51C9-48E4-AC68-6948E8542CAF}">
  <sheetPr published="0">
    <pageSetUpPr fitToPage="1"/>
  </sheetPr>
  <dimension ref="A1:AA29"/>
  <sheetViews>
    <sheetView showGridLines="0" tabSelected="1" zoomScaleNormal="100" workbookViewId="0">
      <selection activeCell="C3" sqref="C3:D3"/>
    </sheetView>
  </sheetViews>
  <sheetFormatPr baseColWidth="10" defaultColWidth="11" defaultRowHeight="15.75" customHeight="1" x14ac:dyDescent="0.25"/>
  <cols>
    <col min="1" max="1" width="4.625" customWidth="1"/>
    <col min="2" max="2" width="19.375" style="29" customWidth="1"/>
    <col min="3" max="4" width="18.625" style="29" customWidth="1"/>
    <col min="5" max="5" width="4.375" customWidth="1"/>
    <col min="6" max="6" width="19.375" customWidth="1"/>
    <col min="7" max="8" width="18.625" customWidth="1"/>
    <col min="9" max="19" width="4.375" customWidth="1"/>
    <col min="20" max="20" width="8.625" customWidth="1"/>
    <col min="21" max="21" width="9.75" customWidth="1"/>
    <col min="22" max="22" width="5.375" customWidth="1"/>
    <col min="23" max="23" width="11" customWidth="1"/>
  </cols>
  <sheetData>
    <row r="1" spans="1:27" ht="29.25" customHeight="1" x14ac:dyDescent="0.25">
      <c r="A1" s="99"/>
      <c r="B1" s="491" t="s">
        <v>485</v>
      </c>
      <c r="C1" s="491"/>
      <c r="D1" s="491"/>
      <c r="F1" s="192" t="s">
        <v>98</v>
      </c>
      <c r="G1" s="193">
        <f ca="1">NOW()</f>
        <v>46169.526088657411</v>
      </c>
      <c r="I1" s="210"/>
      <c r="V1" s="158"/>
    </row>
    <row r="2" spans="1:27" ht="29.25" customHeight="1" x14ac:dyDescent="0.25">
      <c r="B2" s="491"/>
      <c r="C2" s="491"/>
      <c r="D2" s="491"/>
      <c r="F2" s="190" t="s">
        <v>486</v>
      </c>
      <c r="G2" s="204" t="s">
        <v>1193</v>
      </c>
      <c r="H2" s="163"/>
      <c r="I2" s="162"/>
      <c r="J2" s="162"/>
      <c r="U2" s="130"/>
    </row>
    <row r="3" spans="1:27" ht="29.25" customHeight="1" x14ac:dyDescent="0.35">
      <c r="B3" s="149" t="s">
        <v>97</v>
      </c>
      <c r="C3" s="498"/>
      <c r="D3" s="498"/>
      <c r="E3" s="39"/>
      <c r="F3" s="190"/>
      <c r="G3" s="191"/>
      <c r="H3" s="163"/>
      <c r="I3" s="162"/>
      <c r="J3" s="162"/>
      <c r="O3" s="492"/>
      <c r="P3" s="492"/>
      <c r="Q3" s="492"/>
      <c r="R3" s="492"/>
      <c r="S3" s="492"/>
      <c r="T3" s="492"/>
      <c r="U3" s="492"/>
      <c r="W3" s="489"/>
      <c r="X3" s="489"/>
      <c r="Y3" s="490"/>
      <c r="Z3" s="490"/>
      <c r="AA3" s="490"/>
    </row>
    <row r="4" spans="1:27" ht="18" customHeight="1" x14ac:dyDescent="0.35">
      <c r="B4" s="159"/>
      <c r="C4" s="159"/>
      <c r="D4" s="159"/>
      <c r="E4" s="39"/>
      <c r="F4" s="39"/>
      <c r="G4" s="39"/>
      <c r="H4" s="39"/>
      <c r="O4" s="493"/>
      <c r="P4" s="493"/>
      <c r="Q4" s="493"/>
      <c r="R4" s="493"/>
      <c r="S4" s="494"/>
      <c r="T4" s="494"/>
      <c r="U4" s="494"/>
      <c r="W4" s="489"/>
      <c r="X4" s="489"/>
      <c r="Y4" s="490"/>
      <c r="Z4" s="490"/>
      <c r="AA4" s="490"/>
    </row>
    <row r="5" spans="1:27" ht="18" customHeight="1" x14ac:dyDescent="0.35">
      <c r="B5" s="159" t="s">
        <v>487</v>
      </c>
      <c r="C5" s="159"/>
      <c r="D5" s="159"/>
      <c r="E5" s="39"/>
      <c r="F5" s="159" t="s">
        <v>495</v>
      </c>
      <c r="G5" s="159"/>
      <c r="H5" s="159"/>
      <c r="I5" s="160"/>
      <c r="J5" s="19"/>
      <c r="K5" s="19"/>
      <c r="L5" s="19"/>
      <c r="M5" s="19"/>
      <c r="N5" s="19"/>
      <c r="O5" s="492"/>
      <c r="P5" s="492"/>
      <c r="Q5" s="492"/>
      <c r="R5" s="492"/>
      <c r="S5" s="495"/>
      <c r="T5" s="495"/>
      <c r="U5" s="495"/>
    </row>
    <row r="6" spans="1:27" ht="18" customHeight="1" x14ac:dyDescent="0.35">
      <c r="B6" s="161" t="s">
        <v>489</v>
      </c>
      <c r="C6" s="496"/>
      <c r="D6" s="496"/>
      <c r="E6" s="39"/>
      <c r="F6" s="161" t="s">
        <v>489</v>
      </c>
      <c r="G6" s="496"/>
      <c r="H6" s="496"/>
      <c r="I6" s="19"/>
      <c r="J6" s="19"/>
      <c r="K6" s="19"/>
      <c r="L6" s="19"/>
      <c r="M6" s="19"/>
      <c r="N6" s="19"/>
      <c r="O6" s="492"/>
      <c r="P6" s="492"/>
      <c r="Q6" s="492"/>
      <c r="R6" s="492"/>
      <c r="S6" s="495"/>
      <c r="T6" s="495"/>
      <c r="U6" s="495"/>
    </row>
    <row r="7" spans="1:27" ht="18" customHeight="1" x14ac:dyDescent="0.3">
      <c r="B7" s="161" t="s">
        <v>490</v>
      </c>
      <c r="C7" s="497"/>
      <c r="D7" s="497"/>
      <c r="E7" s="40"/>
      <c r="F7" s="161" t="s">
        <v>490</v>
      </c>
      <c r="G7" s="497"/>
      <c r="H7" s="497"/>
      <c r="J7" s="19"/>
      <c r="K7" s="19"/>
      <c r="L7" s="19"/>
      <c r="M7" s="19"/>
      <c r="N7" s="19"/>
      <c r="O7" s="21"/>
      <c r="S7" s="94"/>
      <c r="T7" s="94"/>
      <c r="U7" s="94"/>
    </row>
    <row r="8" spans="1:27" ht="18" customHeight="1" x14ac:dyDescent="0.25">
      <c r="B8" s="161" t="s">
        <v>488</v>
      </c>
      <c r="C8" s="497"/>
      <c r="D8" s="497"/>
      <c r="F8" s="161" t="s">
        <v>488</v>
      </c>
      <c r="G8" s="497"/>
      <c r="H8" s="497"/>
    </row>
    <row r="9" spans="1:27" ht="18" customHeight="1" x14ac:dyDescent="0.25">
      <c r="A9" s="158">
        <v>19</v>
      </c>
      <c r="B9" s="161" t="s">
        <v>1178</v>
      </c>
      <c r="C9" s="497"/>
      <c r="D9" s="497"/>
      <c r="F9" s="161" t="s">
        <v>1178</v>
      </c>
      <c r="G9" s="497"/>
      <c r="H9" s="497"/>
    </row>
    <row r="10" spans="1:27" ht="18" customHeight="1" x14ac:dyDescent="0.25">
      <c r="A10" s="158"/>
      <c r="B10" s="161" t="s">
        <v>1085</v>
      </c>
      <c r="C10" s="497"/>
      <c r="D10" s="497"/>
      <c r="F10" s="161" t="s">
        <v>1085</v>
      </c>
      <c r="G10" s="497"/>
      <c r="H10" s="497"/>
    </row>
    <row r="11" spans="1:27" ht="18" customHeight="1" x14ac:dyDescent="0.25">
      <c r="B11" s="161" t="s">
        <v>491</v>
      </c>
      <c r="C11" s="497"/>
      <c r="D11" s="497"/>
      <c r="F11" s="161" t="s">
        <v>491</v>
      </c>
      <c r="G11" s="497"/>
      <c r="H11" s="497"/>
    </row>
    <row r="12" spans="1:27" ht="18" customHeight="1" x14ac:dyDescent="0.25">
      <c r="B12" s="161" t="s">
        <v>492</v>
      </c>
      <c r="C12" s="497"/>
      <c r="D12" s="497"/>
      <c r="F12" s="161" t="s">
        <v>492</v>
      </c>
      <c r="G12" s="497"/>
      <c r="H12" s="497"/>
    </row>
    <row r="13" spans="1:27" ht="18" customHeight="1" x14ac:dyDescent="0.25">
      <c r="B13" s="161" t="s">
        <v>493</v>
      </c>
      <c r="C13" s="497"/>
      <c r="D13" s="497"/>
      <c r="F13" s="161" t="s">
        <v>493</v>
      </c>
      <c r="G13" s="497"/>
      <c r="H13" s="497"/>
    </row>
    <row r="14" spans="1:27" ht="18" customHeight="1" x14ac:dyDescent="0.25">
      <c r="B14" s="161" t="s">
        <v>494</v>
      </c>
      <c r="C14" s="497"/>
      <c r="D14" s="497"/>
      <c r="F14" s="161" t="s">
        <v>494</v>
      </c>
      <c r="G14" s="497"/>
      <c r="H14" s="497"/>
    </row>
    <row r="15" spans="1:27" ht="18" customHeight="1" x14ac:dyDescent="0.25">
      <c r="B15" s="159"/>
      <c r="C15" s="159"/>
      <c r="D15" s="159"/>
    </row>
    <row r="16" spans="1:27" ht="18" customHeight="1" x14ac:dyDescent="0.25"/>
    <row r="17" spans="2:7" ht="18" customHeight="1" x14ac:dyDescent="0.25">
      <c r="B17" s="159" t="s">
        <v>496</v>
      </c>
      <c r="C17" s="159"/>
      <c r="D17" s="159"/>
      <c r="F17" s="159" t="s">
        <v>1087</v>
      </c>
    </row>
    <row r="18" spans="2:7" ht="18" customHeight="1" x14ac:dyDescent="0.25">
      <c r="B18" s="24" t="s">
        <v>500</v>
      </c>
      <c r="C18" s="194" t="s">
        <v>501</v>
      </c>
      <c r="D18" s="194" t="s">
        <v>502</v>
      </c>
      <c r="F18" s="195" t="s">
        <v>348</v>
      </c>
      <c r="G18" s="4" t="str">
        <f>HOLDS!K5</f>
        <v>Bundle</v>
      </c>
    </row>
    <row r="19" spans="2:7" ht="18" customHeight="1" x14ac:dyDescent="0.3">
      <c r="B19" s="195" t="s">
        <v>497</v>
      </c>
      <c r="C19" s="6">
        <f>SUM(,HOLDS!X12:X147,HOLDS!X227:X243,HOLDS!X244:X265)-C20</f>
        <v>0</v>
      </c>
      <c r="D19" s="207">
        <f t="shared" ref="D19:D20" si="0">E19</f>
        <v>0</v>
      </c>
      <c r="E19" s="211">
        <f>IF(A1=1,"",SUM(HOLDS!Y12:Y145,HOLDS!Y227:Y241,HOLDS!Y244:Y264)-D20)</f>
        <v>0</v>
      </c>
      <c r="F19" s="195" t="s">
        <v>349</v>
      </c>
      <c r="G19" s="4" t="str">
        <f>HOLDS!K6</f>
        <v>No</v>
      </c>
    </row>
    <row r="20" spans="2:7" ht="15.75" customHeight="1" x14ac:dyDescent="0.3">
      <c r="B20" s="195" t="s">
        <v>498</v>
      </c>
      <c r="C20" s="6">
        <f>SUM(HOLDS!X138,HOLDS!X12:X52)</f>
        <v>0</v>
      </c>
      <c r="D20" s="207">
        <f t="shared" si="0"/>
        <v>0</v>
      </c>
      <c r="E20" s="211">
        <f>IF(A1=1,"",SUM(HOLDS!Y138,HOLDS!Y12:Y52))</f>
        <v>0</v>
      </c>
    </row>
    <row r="21" spans="2:7" ht="15.75" customHeight="1" x14ac:dyDescent="0.3">
      <c r="B21" s="195" t="s">
        <v>499</v>
      </c>
      <c r="C21" s="6">
        <f>SUM(HOLDS!X148:X226)</f>
        <v>0</v>
      </c>
      <c r="D21" s="207">
        <f>E21</f>
        <v>0</v>
      </c>
      <c r="E21" s="212">
        <f>IF(A1=1,"",SUM(HOLDS!Y148:Y225))</f>
        <v>0</v>
      </c>
      <c r="F21" s="159" t="s">
        <v>1086</v>
      </c>
    </row>
    <row r="22" spans="2:7" ht="15.75" customHeight="1" x14ac:dyDescent="0.3">
      <c r="B22" s="195" t="s">
        <v>505</v>
      </c>
      <c r="C22" s="6">
        <f>SUM(VOLUMES!H353)</f>
        <v>0</v>
      </c>
      <c r="D22" s="207">
        <f>VOLUMES!H355</f>
        <v>0</v>
      </c>
      <c r="F22" s="4" t="s">
        <v>1048</v>
      </c>
      <c r="G22" s="4" t="str">
        <f>VOLUMES!F5</f>
        <v>Sand (standard)</v>
      </c>
    </row>
    <row r="23" spans="2:7" ht="15.75" customHeight="1" x14ac:dyDescent="0.3">
      <c r="B23" s="195" t="s">
        <v>1088</v>
      </c>
      <c r="C23" s="6">
        <f>IF(OR(G19="Bolts only",G19="Bolts&amp;Spax"),SUM(HOLDS!G272:V272),0)</f>
        <v>0</v>
      </c>
      <c r="D23" s="207">
        <f>IF(A1=1,"",SUM(HOLDS!G273:V273))</f>
        <v>0</v>
      </c>
      <c r="F23" s="4" t="s">
        <v>349</v>
      </c>
      <c r="G23" s="4" t="str">
        <f>VOLUMES!F6</f>
        <v>No</v>
      </c>
    </row>
    <row r="24" spans="2:7" ht="15.75" customHeight="1" x14ac:dyDescent="0.3">
      <c r="B24" s="195" t="s">
        <v>1089</v>
      </c>
      <c r="C24" s="6">
        <f>IF(AND(G19="Bolts&amp;Spax",G23="Spax"),HOLDS!X272+VOLUMES!I351,IF(G19="Bolts&amp;Spax",HOLDS!X272,IF(G23="Spax",VOLUMES!I351,0)))</f>
        <v>0</v>
      </c>
      <c r="D24" s="207">
        <f>IF(A1=1,"",SUM(HOLDS!X273+VOLUMES!H354))</f>
        <v>0</v>
      </c>
    </row>
    <row r="25" spans="2:7" ht="6" customHeight="1" x14ac:dyDescent="0.3">
      <c r="B25" s="449"/>
      <c r="C25" s="450"/>
      <c r="D25" s="451"/>
    </row>
    <row r="26" spans="2:7" ht="15.75" customHeight="1" x14ac:dyDescent="0.3">
      <c r="B26" s="446" t="s">
        <v>1165</v>
      </c>
      <c r="C26" s="447"/>
      <c r="D26" s="448">
        <f>SUM(D19:D24)</f>
        <v>0</v>
      </c>
    </row>
    <row r="28" spans="2:7" ht="15.75" customHeight="1" x14ac:dyDescent="0.25">
      <c r="B28" s="24" t="s">
        <v>1022</v>
      </c>
      <c r="C28" s="196">
        <f>HOLDS!W4</f>
        <v>0</v>
      </c>
    </row>
    <row r="29" spans="2:7" ht="15.75" customHeight="1" x14ac:dyDescent="0.25">
      <c r="B29" s="24" t="s">
        <v>1023</v>
      </c>
      <c r="C29" s="196">
        <f>VOLUMES!P4</f>
        <v>0</v>
      </c>
    </row>
  </sheetData>
  <sheetProtection algorithmName="SHA-512" hashValue="OlWzepjj2VzBfaL00hBDeXJdEG2PfTGZhh94A7u1dIk2WMwoy8AGqCk2vW95qKmd004Au79eCWUFn4bE2FN5BQ==" saltValue="44ktIbPia3K6iQH5KEuJpw==" spinCount="100000" sheet="1" selectLockedCells="1"/>
  <mergeCells count="32">
    <mergeCell ref="C10:D10"/>
    <mergeCell ref="C12:D12"/>
    <mergeCell ref="C13:D13"/>
    <mergeCell ref="C14:D14"/>
    <mergeCell ref="C3:D3"/>
    <mergeCell ref="C6:D6"/>
    <mergeCell ref="C7:D7"/>
    <mergeCell ref="C8:D8"/>
    <mergeCell ref="C9:D9"/>
    <mergeCell ref="C11:D11"/>
    <mergeCell ref="G9:H9"/>
    <mergeCell ref="G11:H11"/>
    <mergeCell ref="G12:H12"/>
    <mergeCell ref="G13:H13"/>
    <mergeCell ref="G14:H14"/>
    <mergeCell ref="G10:H10"/>
    <mergeCell ref="O5:R5"/>
    <mergeCell ref="S5:U5"/>
    <mergeCell ref="G6:H6"/>
    <mergeCell ref="G7:H7"/>
    <mergeCell ref="G8:H8"/>
    <mergeCell ref="O6:R6"/>
    <mergeCell ref="S6:U6"/>
    <mergeCell ref="W4:X4"/>
    <mergeCell ref="Y4:AA4"/>
    <mergeCell ref="B1:D2"/>
    <mergeCell ref="W3:X3"/>
    <mergeCell ref="Y3:AA3"/>
    <mergeCell ref="O3:R3"/>
    <mergeCell ref="S3:U3"/>
    <mergeCell ref="O4:R4"/>
    <mergeCell ref="S4:U4"/>
  </mergeCells>
  <pageMargins left="0.23622047244094491" right="0.23622047244094491" top="0.74803149606299213" bottom="0.74803149606299213" header="0.31496062992125984" footer="0.31496062992125984"/>
  <pageSetup paperSize="9" scale="72" fitToHeight="0" orientation="portrait" r:id="rId1"/>
  <headerFooter>
    <oddFooter>&amp;R&amp;9V.1.3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pageSetUpPr fitToPage="1"/>
  </sheetPr>
  <dimension ref="A1:AA333"/>
  <sheetViews>
    <sheetView showGridLines="0" zoomScaleNormal="100" workbookViewId="0">
      <pane xSplit="25" ySplit="10" topLeftCell="Z11" activePane="bottomRight" state="frozen"/>
      <selection pane="topRight" activeCell="Z1" sqref="Z1"/>
      <selection pane="bottomLeft" activeCell="A11" sqref="A11"/>
      <selection pane="bottomRight" activeCell="C4" sqref="C4:F4"/>
    </sheetView>
  </sheetViews>
  <sheetFormatPr baseColWidth="10" defaultColWidth="0" defaultRowHeight="15.75" zeroHeight="1" x14ac:dyDescent="0.25"/>
  <cols>
    <col min="1" max="1" width="4.625" customWidth="1"/>
    <col min="2" max="2" width="9.25" style="29" customWidth="1"/>
    <col min="3" max="3" width="34.125" style="65" customWidth="1"/>
    <col min="4" max="4" width="16.75" customWidth="1"/>
    <col min="5" max="5" width="6.875" customWidth="1"/>
    <col min="6" max="6" width="10.5" customWidth="1"/>
    <col min="7" max="23" width="4.375" customWidth="1"/>
    <col min="24" max="24" width="8.625" customWidth="1"/>
    <col min="25" max="25" width="9.75" customWidth="1"/>
    <col min="26" max="26" width="5.375" customWidth="1"/>
    <col min="27" max="27" width="0" hidden="1" customWidth="1"/>
  </cols>
  <sheetData>
    <row r="1" spans="1:26" ht="18" customHeight="1" x14ac:dyDescent="0.25">
      <c r="A1" s="209">
        <f>OVERVIEW!A1</f>
        <v>0</v>
      </c>
      <c r="B1" s="491" t="s">
        <v>235</v>
      </c>
      <c r="C1" s="491"/>
      <c r="D1" s="491"/>
      <c r="F1" s="128" t="s">
        <v>342</v>
      </c>
      <c r="I1" s="534"/>
      <c r="J1" s="534"/>
      <c r="K1" s="534"/>
      <c r="L1" s="534"/>
      <c r="M1" s="534"/>
      <c r="Z1" s="158">
        <f>OVERVIEW!I1</f>
        <v>0</v>
      </c>
    </row>
    <row r="2" spans="1:26" ht="18" customHeight="1" x14ac:dyDescent="0.25">
      <c r="B2" s="491"/>
      <c r="C2" s="491"/>
      <c r="D2" s="491"/>
      <c r="X2" s="130" t="str">
        <f>OVERVIEW!F2</f>
        <v>Rev:</v>
      </c>
      <c r="Y2" s="130" t="str">
        <f>OVERVIEW!G2</f>
        <v>27</v>
      </c>
    </row>
    <row r="3" spans="1:26" ht="18" customHeight="1" thickBot="1" x14ac:dyDescent="0.4">
      <c r="B3" s="149" t="s">
        <v>97</v>
      </c>
      <c r="C3" s="533">
        <f>OVERVIEW!C3</f>
        <v>0</v>
      </c>
      <c r="D3" s="533"/>
      <c r="E3" s="533"/>
      <c r="F3" s="533"/>
      <c r="G3" s="39"/>
      <c r="H3" s="39"/>
      <c r="I3" s="489" t="s">
        <v>98</v>
      </c>
      <c r="J3" s="489"/>
      <c r="K3" s="501">
        <f ca="1">NOW()</f>
        <v>46169.526088657411</v>
      </c>
      <c r="L3" s="501"/>
      <c r="M3" s="501"/>
      <c r="S3" s="500"/>
      <c r="T3" s="500"/>
      <c r="U3" s="500"/>
      <c r="V3" s="500"/>
      <c r="W3" s="500"/>
      <c r="X3" s="500"/>
      <c r="Y3" s="500"/>
    </row>
    <row r="4" spans="1:26" ht="18" customHeight="1" x14ac:dyDescent="0.35">
      <c r="B4" s="149" t="s">
        <v>25</v>
      </c>
      <c r="C4" s="532"/>
      <c r="D4" s="532"/>
      <c r="E4" s="532"/>
      <c r="F4" s="532"/>
      <c r="G4" s="39"/>
      <c r="H4" s="39"/>
      <c r="S4" s="512" t="s">
        <v>107</v>
      </c>
      <c r="T4" s="513"/>
      <c r="U4" s="513"/>
      <c r="V4" s="514"/>
      <c r="W4" s="502">
        <f>'Berechnung Holds'!AV256</f>
        <v>0</v>
      </c>
      <c r="X4" s="503"/>
      <c r="Y4" s="504"/>
    </row>
    <row r="5" spans="1:26" ht="18" customHeight="1" x14ac:dyDescent="0.35">
      <c r="B5" s="532"/>
      <c r="C5" s="532"/>
      <c r="D5" s="532"/>
      <c r="E5" s="532"/>
      <c r="F5" s="532"/>
      <c r="G5" s="39"/>
      <c r="H5" s="39"/>
      <c r="I5" s="39"/>
      <c r="J5" s="22" t="s">
        <v>348</v>
      </c>
      <c r="K5" s="535" t="s">
        <v>427</v>
      </c>
      <c r="L5" s="535"/>
      <c r="M5" s="535"/>
      <c r="N5" s="19"/>
      <c r="O5" s="19"/>
      <c r="P5" s="19"/>
      <c r="Q5" s="19"/>
      <c r="R5" s="19"/>
      <c r="S5" s="517" t="str">
        <f>IF(A1=1,"",CONCATENATE("Price incl. ",'Datenbank Holds'!AA3,"%"))</f>
        <v>Price incl. 19%</v>
      </c>
      <c r="T5" s="518"/>
      <c r="U5" s="518"/>
      <c r="V5" s="519"/>
      <c r="W5" s="507">
        <f>IF($A$1=1,"",W6*('Datenbank Holds'!AA3/100+1))</f>
        <v>0</v>
      </c>
      <c r="X5" s="508"/>
      <c r="Y5" s="509"/>
    </row>
    <row r="6" spans="1:26" ht="18" customHeight="1" thickBot="1" x14ac:dyDescent="0.4">
      <c r="B6" s="532"/>
      <c r="C6" s="532"/>
      <c r="D6" s="532"/>
      <c r="E6" s="532"/>
      <c r="F6" s="532"/>
      <c r="G6" s="39"/>
      <c r="H6" s="39"/>
      <c r="I6" s="39"/>
      <c r="J6" s="22" t="s">
        <v>349</v>
      </c>
      <c r="K6" s="535" t="s">
        <v>346</v>
      </c>
      <c r="L6" s="535"/>
      <c r="M6" s="535"/>
      <c r="N6" s="19"/>
      <c r="O6" s="19"/>
      <c r="P6" s="19"/>
      <c r="Q6" s="19"/>
      <c r="R6" s="19"/>
      <c r="S6" s="515" t="str">
        <f>IF(A1=1,"","Price net")</f>
        <v>Price net</v>
      </c>
      <c r="T6" s="516"/>
      <c r="U6" s="516"/>
      <c r="V6" s="516"/>
      <c r="W6" s="510">
        <f>IF($A$1=1,"",G277+G278)</f>
        <v>0</v>
      </c>
      <c r="X6" s="510"/>
      <c r="Y6" s="511"/>
    </row>
    <row r="7" spans="1:26" ht="9.75" customHeight="1" thickBot="1" x14ac:dyDescent="0.35">
      <c r="C7" s="17"/>
      <c r="F7" s="40"/>
      <c r="G7" s="40"/>
      <c r="H7" s="19"/>
      <c r="J7" s="19"/>
      <c r="L7" s="19"/>
      <c r="M7" s="19"/>
      <c r="N7" s="19"/>
      <c r="O7" s="19"/>
      <c r="P7" s="19"/>
      <c r="Q7" s="19"/>
      <c r="R7" s="19"/>
      <c r="S7" s="21"/>
      <c r="W7" s="94"/>
      <c r="X7" s="94"/>
      <c r="Y7" s="94"/>
    </row>
    <row r="8" spans="1:26" ht="17.25" customHeight="1" thickBot="1" x14ac:dyDescent="0.35">
      <c r="C8" s="17"/>
      <c r="F8" s="40"/>
      <c r="G8" s="151" t="s">
        <v>426</v>
      </c>
      <c r="H8" s="19"/>
      <c r="J8" s="19"/>
      <c r="K8" s="19"/>
      <c r="L8" s="19"/>
      <c r="M8" s="19"/>
      <c r="N8" s="19"/>
      <c r="O8" s="19"/>
      <c r="P8" s="19"/>
      <c r="Q8" s="19"/>
      <c r="R8" s="21"/>
      <c r="S8" s="21"/>
      <c r="T8" s="541" t="str">
        <f>IF(A1=1,"","Price +5% / +20% ¹")</f>
        <v>Price +5% / +20% ¹</v>
      </c>
      <c r="U8" s="542"/>
      <c r="V8" s="542"/>
      <c r="W8" s="543"/>
    </row>
    <row r="9" spans="1:26" s="92" customFormat="1" ht="55.9" customHeight="1" x14ac:dyDescent="0.25">
      <c r="A9"/>
      <c r="B9" s="25" t="s">
        <v>237</v>
      </c>
      <c r="C9" s="38" t="s">
        <v>106</v>
      </c>
      <c r="D9" s="25" t="s">
        <v>300</v>
      </c>
      <c r="E9" s="25" t="s">
        <v>95</v>
      </c>
      <c r="F9" s="26" t="str">
        <f>IF(A1=1,"","Price (netto)")</f>
        <v>Price (netto)</v>
      </c>
      <c r="G9" s="373" t="s">
        <v>212</v>
      </c>
      <c r="H9" s="356" t="s">
        <v>213</v>
      </c>
      <c r="I9" s="359" t="s">
        <v>214</v>
      </c>
      <c r="J9" s="360" t="s">
        <v>215</v>
      </c>
      <c r="K9" s="374" t="s">
        <v>216</v>
      </c>
      <c r="L9" s="375" t="s">
        <v>217</v>
      </c>
      <c r="M9" s="361" t="s">
        <v>218</v>
      </c>
      <c r="N9" s="376" t="s">
        <v>219</v>
      </c>
      <c r="O9" s="377" t="s">
        <v>220</v>
      </c>
      <c r="P9" s="378" t="s">
        <v>279</v>
      </c>
      <c r="Q9" s="379" t="s">
        <v>221</v>
      </c>
      <c r="R9" s="380" t="s">
        <v>222</v>
      </c>
      <c r="S9" s="381" t="s">
        <v>223</v>
      </c>
      <c r="T9" s="382" t="s">
        <v>224</v>
      </c>
      <c r="U9" s="383" t="s">
        <v>225</v>
      </c>
      <c r="V9" s="384" t="s">
        <v>226</v>
      </c>
      <c r="W9" s="385" t="s">
        <v>227</v>
      </c>
      <c r="X9" s="363" t="s">
        <v>229</v>
      </c>
      <c r="Y9" s="26" t="str">
        <f>IF(A1=1,"","Price (net) total")</f>
        <v>Price (net) total</v>
      </c>
    </row>
    <row r="10" spans="1:26" s="92" customFormat="1" ht="18.75" customHeight="1" x14ac:dyDescent="0.25">
      <c r="A10"/>
      <c r="B10" s="348"/>
      <c r="C10" s="349"/>
      <c r="D10" s="544" t="s">
        <v>110</v>
      </c>
      <c r="E10" s="544"/>
      <c r="F10" s="544"/>
      <c r="G10" s="365">
        <f>'Berechnung Holds'!Y256</f>
        <v>0</v>
      </c>
      <c r="H10" s="386">
        <f>'Berechnung Holds'!Z256</f>
        <v>0</v>
      </c>
      <c r="I10" s="369">
        <f>'Berechnung Holds'!AA256</f>
        <v>0</v>
      </c>
      <c r="J10" s="370">
        <f>'Berechnung Holds'!AB256</f>
        <v>0</v>
      </c>
      <c r="K10" s="387">
        <f>'Berechnung Holds'!AC256</f>
        <v>0</v>
      </c>
      <c r="L10" s="388">
        <f>'Berechnung Holds'!AD256</f>
        <v>0</v>
      </c>
      <c r="M10" s="371">
        <f>'Berechnung Holds'!AE256</f>
        <v>0</v>
      </c>
      <c r="N10" s="389">
        <f>'Berechnung Holds'!AF256</f>
        <v>0</v>
      </c>
      <c r="O10" s="390">
        <f>'Berechnung Holds'!AG256</f>
        <v>0</v>
      </c>
      <c r="P10" s="391">
        <f>'Berechnung Holds'!AH256</f>
        <v>0</v>
      </c>
      <c r="Q10" s="392">
        <f>'Berechnung Holds'!AI256</f>
        <v>0</v>
      </c>
      <c r="R10" s="393">
        <f>'Berechnung Holds'!AJ256</f>
        <v>0</v>
      </c>
      <c r="S10" s="394">
        <f>'Berechnung Holds'!AK256</f>
        <v>0</v>
      </c>
      <c r="T10" s="395">
        <f>'Berechnung Holds'!AL256</f>
        <v>0</v>
      </c>
      <c r="U10" s="396">
        <f>'Berechnung Holds'!AM256</f>
        <v>0</v>
      </c>
      <c r="V10" s="397">
        <f>'Berechnung Holds'!AN256</f>
        <v>0</v>
      </c>
      <c r="W10" s="398">
        <f>'Berechnung Holds'!AO256</f>
        <v>0</v>
      </c>
      <c r="X10" s="399">
        <f>SUM(G10:W10)</f>
        <v>0</v>
      </c>
      <c r="Y10" s="347"/>
    </row>
    <row r="11" spans="1:26" ht="30" customHeight="1" thickBot="1" x14ac:dyDescent="0.35">
      <c r="B11" s="34" t="s">
        <v>100</v>
      </c>
      <c r="C11" s="35"/>
      <c r="X11" s="19"/>
      <c r="Y11" s="21"/>
    </row>
    <row r="12" spans="1:26" ht="19.5" thickBot="1" x14ac:dyDescent="0.35">
      <c r="B12" s="205" t="s">
        <v>1132</v>
      </c>
      <c r="C12" s="48" t="str">
        <f>IF(AND($Z$1=1,X12=0),"",VLOOKUP(B12,'Datenbank Holds'!B:C,2,FALSE))</f>
        <v>Jet Stream (PU) Set</v>
      </c>
      <c r="D12" s="48" t="str">
        <f>IF(AND($Z$1=1,X12=0),"",VLOOKUP(B12,'Datenbank Holds'!B:D,3,FALSE))</f>
        <v>XS -XXXL</v>
      </c>
      <c r="E12" s="48">
        <f>VLOOKUP(B12,'Datenbank Holds'!B:G,6,FALSE)</f>
        <v>200</v>
      </c>
      <c r="F12" s="102">
        <f>IF($A$1=1,"",VLOOKUP(B12,'Datenbank Holds'!$B$3:$AC$1179,28,FALSE))</f>
        <v>5913.75</v>
      </c>
      <c r="G12" s="96"/>
      <c r="H12" s="213"/>
      <c r="I12" s="220"/>
      <c r="J12" s="227"/>
      <c r="K12" s="234"/>
      <c r="L12" s="241"/>
      <c r="M12" s="248"/>
      <c r="N12" s="255"/>
      <c r="O12" s="262"/>
      <c r="P12" s="269"/>
      <c r="Q12" s="276"/>
      <c r="R12" s="283"/>
      <c r="S12" s="290"/>
      <c r="T12" s="299"/>
      <c r="U12" s="306"/>
      <c r="V12" s="313"/>
      <c r="W12" s="409"/>
      <c r="X12" s="127">
        <f t="shared" ref="X12:X42" si="0">SUM(G12:W12)*E12</f>
        <v>0</v>
      </c>
      <c r="Y12" s="411">
        <f t="shared" ref="Y12:Y42" si="1">IF($A$1=1,"",SUM(G12:S12)*F12+SUM(T12:W12)*1.05*F12)</f>
        <v>0</v>
      </c>
    </row>
    <row r="13" spans="1:26" ht="19.5" thickBot="1" x14ac:dyDescent="0.35">
      <c r="B13" s="206" t="s">
        <v>1098</v>
      </c>
      <c r="C13" s="7" t="str">
        <f>IF(AND($Z$1=1,X13=0),"",VLOOKUP(B13,'Datenbank Holds'!B:C,2,FALSE))</f>
        <v>Jet Stream (PU) Giga Jugs I</v>
      </c>
      <c r="D13" s="7" t="str">
        <f>IF(AND($Z$1=1,X13=0),"",VLOOKUP(B13,'Datenbank Holds'!B:D,3,FALSE))</f>
        <v>XXXL</v>
      </c>
      <c r="E13" s="7">
        <f>VLOOKUP(B13,'Datenbank Holds'!B:G,6,FALSE)</f>
        <v>2</v>
      </c>
      <c r="F13" s="103">
        <f>IF($A$1=1,"",VLOOKUP(B13,'Datenbank Holds'!$B$3:$AC$1179,28,FALSE))</f>
        <v>297</v>
      </c>
      <c r="G13" s="330"/>
      <c r="H13" s="215"/>
      <c r="I13" s="222"/>
      <c r="J13" s="229"/>
      <c r="K13" s="236"/>
      <c r="L13" s="243"/>
      <c r="M13" s="250"/>
      <c r="N13" s="257"/>
      <c r="O13" s="264"/>
      <c r="P13" s="271"/>
      <c r="Q13" s="278"/>
      <c r="R13" s="285"/>
      <c r="S13" s="292"/>
      <c r="T13" s="301"/>
      <c r="U13" s="308"/>
      <c r="V13" s="315"/>
      <c r="W13" s="410"/>
      <c r="X13" s="127">
        <f t="shared" si="0"/>
        <v>0</v>
      </c>
      <c r="Y13" s="411">
        <f t="shared" si="1"/>
        <v>0</v>
      </c>
    </row>
    <row r="14" spans="1:26" ht="19.5" thickBot="1" x14ac:dyDescent="0.35">
      <c r="B14" s="206" t="s">
        <v>1099</v>
      </c>
      <c r="C14" s="7" t="str">
        <f>IF(AND($Z$1=1,X14=0),"",VLOOKUP(B14,'Datenbank Holds'!B:C,2,FALSE))</f>
        <v>Jet Stream (PU) Giga Jugs II</v>
      </c>
      <c r="D14" s="7" t="str">
        <f>IF(AND($Z$1=1,X14=0),"",VLOOKUP(B14,'Datenbank Holds'!B:D,3,FALSE))</f>
        <v>XXXL</v>
      </c>
      <c r="E14" s="7">
        <f>VLOOKUP(B14,'Datenbank Holds'!B:G,6,FALSE)</f>
        <v>3</v>
      </c>
      <c r="F14" s="103">
        <f>IF($A$1=1,"",VLOOKUP(B14,'Datenbank Holds'!$B$3:$AC$1179,28,FALSE))</f>
        <v>423</v>
      </c>
      <c r="G14" s="330"/>
      <c r="H14" s="215"/>
      <c r="I14" s="222"/>
      <c r="J14" s="229"/>
      <c r="K14" s="236"/>
      <c r="L14" s="243"/>
      <c r="M14" s="250"/>
      <c r="N14" s="257"/>
      <c r="O14" s="264"/>
      <c r="P14" s="271"/>
      <c r="Q14" s="278"/>
      <c r="R14" s="285"/>
      <c r="S14" s="292"/>
      <c r="T14" s="301"/>
      <c r="U14" s="308"/>
      <c r="V14" s="315"/>
      <c r="W14" s="410"/>
      <c r="X14" s="127">
        <f t="shared" si="0"/>
        <v>0</v>
      </c>
      <c r="Y14" s="411">
        <f t="shared" si="1"/>
        <v>0</v>
      </c>
    </row>
    <row r="15" spans="1:26" ht="19.5" thickBot="1" x14ac:dyDescent="0.35">
      <c r="B15" s="206" t="s">
        <v>1100</v>
      </c>
      <c r="C15" s="7" t="str">
        <f>IF(AND($Z$1=1,X15=0),"",VLOOKUP(B15,'Datenbank Holds'!B:C,2,FALSE))</f>
        <v>Jet Stream (PU) Giga Pinches</v>
      </c>
      <c r="D15" s="7" t="str">
        <f>IF(AND($Z$1=1,X15=0),"",VLOOKUP(B15,'Datenbank Holds'!B:D,3,FALSE))</f>
        <v>XXXL</v>
      </c>
      <c r="E15" s="7">
        <f>VLOOKUP(B15,'Datenbank Holds'!B:G,6,FALSE)</f>
        <v>2</v>
      </c>
      <c r="F15" s="103">
        <f>IF($A$1=1,"",VLOOKUP(B15,'Datenbank Holds'!$B$3:$AC$1179,28,FALSE))</f>
        <v>199</v>
      </c>
      <c r="G15" s="330"/>
      <c r="H15" s="215"/>
      <c r="I15" s="222"/>
      <c r="J15" s="229"/>
      <c r="K15" s="236"/>
      <c r="L15" s="243"/>
      <c r="M15" s="250"/>
      <c r="N15" s="257"/>
      <c r="O15" s="264"/>
      <c r="P15" s="271"/>
      <c r="Q15" s="278"/>
      <c r="R15" s="285"/>
      <c r="S15" s="292"/>
      <c r="T15" s="301"/>
      <c r="U15" s="308"/>
      <c r="V15" s="315"/>
      <c r="W15" s="410"/>
      <c r="X15" s="127">
        <f t="shared" si="0"/>
        <v>0</v>
      </c>
      <c r="Y15" s="411">
        <f t="shared" si="1"/>
        <v>0</v>
      </c>
    </row>
    <row r="16" spans="1:26" ht="19.5" thickBot="1" x14ac:dyDescent="0.35">
      <c r="B16" s="206" t="s">
        <v>1101</v>
      </c>
      <c r="C16" s="7" t="str">
        <f>IF(AND($Z$1=1,X16=0),"",VLOOKUP(B16,'Datenbank Holds'!B:C,2,FALSE))</f>
        <v>Jet Stream (PU) Giga Ledges I</v>
      </c>
      <c r="D16" s="7" t="str">
        <f>IF(AND($Z$1=1,X16=0),"",VLOOKUP(B16,'Datenbank Holds'!B:D,3,FALSE))</f>
        <v>XXXL</v>
      </c>
      <c r="E16" s="7">
        <f>VLOOKUP(B16,'Datenbank Holds'!B:G,6,FALSE)</f>
        <v>2</v>
      </c>
      <c r="F16" s="103">
        <f>IF($A$1=1,"",VLOOKUP(B16,'Datenbank Holds'!$B$3:$AC$1179,28,FALSE))</f>
        <v>297</v>
      </c>
      <c r="G16" s="330"/>
      <c r="H16" s="215"/>
      <c r="I16" s="222"/>
      <c r="J16" s="229"/>
      <c r="K16" s="236"/>
      <c r="L16" s="243"/>
      <c r="M16" s="250"/>
      <c r="N16" s="257"/>
      <c r="O16" s="264"/>
      <c r="P16" s="271"/>
      <c r="Q16" s="278"/>
      <c r="R16" s="285"/>
      <c r="S16" s="292"/>
      <c r="T16" s="301"/>
      <c r="U16" s="308"/>
      <c r="V16" s="315"/>
      <c r="W16" s="410"/>
      <c r="X16" s="127">
        <f t="shared" si="0"/>
        <v>0</v>
      </c>
      <c r="Y16" s="411">
        <f t="shared" si="1"/>
        <v>0</v>
      </c>
    </row>
    <row r="17" spans="2:25" ht="19.5" thickBot="1" x14ac:dyDescent="0.35">
      <c r="B17" s="206" t="s">
        <v>1102</v>
      </c>
      <c r="C17" s="7" t="str">
        <f>IF(AND($Z$1=1,X17=0),"",VLOOKUP(B17,'Datenbank Holds'!B:C,2,FALSE))</f>
        <v>Jet Stream (PU) Giga Ledges II</v>
      </c>
      <c r="D17" s="7" t="str">
        <f>IF(AND($Z$1=1,X17=0),"",VLOOKUP(B17,'Datenbank Holds'!B:D,3,FALSE))</f>
        <v>XXXL</v>
      </c>
      <c r="E17" s="7">
        <f>VLOOKUP(B17,'Datenbank Holds'!B:G,6,FALSE)</f>
        <v>2</v>
      </c>
      <c r="F17" s="103">
        <f>IF($A$1=1,"",VLOOKUP(B17,'Datenbank Holds'!$B$3:$AC$1179,28,FALSE))</f>
        <v>309</v>
      </c>
      <c r="G17" s="330"/>
      <c r="H17" s="215"/>
      <c r="I17" s="222"/>
      <c r="J17" s="229"/>
      <c r="K17" s="236"/>
      <c r="L17" s="243"/>
      <c r="M17" s="250"/>
      <c r="N17" s="257"/>
      <c r="O17" s="264"/>
      <c r="P17" s="271"/>
      <c r="Q17" s="278"/>
      <c r="R17" s="285"/>
      <c r="S17" s="292"/>
      <c r="T17" s="301"/>
      <c r="U17" s="308"/>
      <c r="V17" s="315"/>
      <c r="W17" s="410"/>
      <c r="X17" s="127">
        <f t="shared" si="0"/>
        <v>0</v>
      </c>
      <c r="Y17" s="411">
        <f t="shared" si="1"/>
        <v>0</v>
      </c>
    </row>
    <row r="18" spans="2:25" ht="19.5" thickBot="1" x14ac:dyDescent="0.35">
      <c r="B18" s="206" t="s">
        <v>1103</v>
      </c>
      <c r="C18" s="7" t="str">
        <f>IF(AND($Z$1=1,X18=0),"",VLOOKUP(B18,'Datenbank Holds'!B:C,2,FALSE))</f>
        <v>Jet Stream (PU) Giga Slopers</v>
      </c>
      <c r="D18" s="7" t="str">
        <f>IF(AND($Z$1=1,X18=0),"",VLOOKUP(B18,'Datenbank Holds'!B:D,3,FALSE))</f>
        <v>XXXL</v>
      </c>
      <c r="E18" s="7">
        <f>VLOOKUP(B18,'Datenbank Holds'!B:G,6,FALSE)</f>
        <v>2</v>
      </c>
      <c r="F18" s="103">
        <f>IF($A$1=1,"",VLOOKUP(B18,'Datenbank Holds'!$B$3:$AC$1179,28,FALSE))</f>
        <v>210</v>
      </c>
      <c r="G18" s="330"/>
      <c r="H18" s="215"/>
      <c r="I18" s="222"/>
      <c r="J18" s="229"/>
      <c r="K18" s="236"/>
      <c r="L18" s="243"/>
      <c r="M18" s="250"/>
      <c r="N18" s="257"/>
      <c r="O18" s="264"/>
      <c r="P18" s="271"/>
      <c r="Q18" s="278"/>
      <c r="R18" s="285"/>
      <c r="S18" s="292"/>
      <c r="T18" s="301"/>
      <c r="U18" s="308"/>
      <c r="V18" s="315"/>
      <c r="W18" s="410"/>
      <c r="X18" s="127">
        <f t="shared" si="0"/>
        <v>0</v>
      </c>
      <c r="Y18" s="411">
        <f t="shared" si="1"/>
        <v>0</v>
      </c>
    </row>
    <row r="19" spans="2:25" ht="19.5" thickBot="1" x14ac:dyDescent="0.35">
      <c r="B19" s="206" t="s">
        <v>1104</v>
      </c>
      <c r="C19" s="7" t="str">
        <f>IF(AND($Z$1=1,X19=0),"",VLOOKUP(B19,'Datenbank Holds'!B:C,2,FALSE))</f>
        <v>Jet Stream (PU) Mega Jugs I</v>
      </c>
      <c r="D19" s="7" t="str">
        <f>IF(AND($Z$1=1,X19=0),"",VLOOKUP(B19,'Datenbank Holds'!B:D,3,FALSE))</f>
        <v>XXL</v>
      </c>
      <c r="E19" s="7">
        <f>VLOOKUP(B19,'Datenbank Holds'!B:G,6,FALSE)</f>
        <v>2</v>
      </c>
      <c r="F19" s="103">
        <f>IF($A$1=1,"",VLOOKUP(B19,'Datenbank Holds'!$B$3:$AC$1179,28,FALSE))</f>
        <v>245</v>
      </c>
      <c r="G19" s="330"/>
      <c r="H19" s="215"/>
      <c r="I19" s="222"/>
      <c r="J19" s="229"/>
      <c r="K19" s="236"/>
      <c r="L19" s="243"/>
      <c r="M19" s="250"/>
      <c r="N19" s="257"/>
      <c r="O19" s="264"/>
      <c r="P19" s="271"/>
      <c r="Q19" s="278"/>
      <c r="R19" s="285"/>
      <c r="S19" s="292"/>
      <c r="T19" s="301"/>
      <c r="U19" s="308"/>
      <c r="V19" s="315"/>
      <c r="W19" s="410"/>
      <c r="X19" s="127">
        <f t="shared" si="0"/>
        <v>0</v>
      </c>
      <c r="Y19" s="411">
        <f t="shared" si="1"/>
        <v>0</v>
      </c>
    </row>
    <row r="20" spans="2:25" ht="19.5" thickBot="1" x14ac:dyDescent="0.35">
      <c r="B20" s="206" t="s">
        <v>1105</v>
      </c>
      <c r="C20" s="7" t="str">
        <f>IF(AND($Z$1=1,X20=0),"",VLOOKUP(B20,'Datenbank Holds'!B:C,2,FALSE))</f>
        <v>Jet Stream (PU) Mega Jugs II</v>
      </c>
      <c r="D20" s="7" t="str">
        <f>IF(AND($Z$1=1,X20=0),"",VLOOKUP(B20,'Datenbank Holds'!B:D,3,FALSE))</f>
        <v>XXL</v>
      </c>
      <c r="E20" s="7">
        <f>VLOOKUP(B20,'Datenbank Holds'!B:G,6,FALSE)</f>
        <v>3</v>
      </c>
      <c r="F20" s="103">
        <f>IF($A$1=1,"",VLOOKUP(B20,'Datenbank Holds'!$B$3:$AC$1179,28,FALSE))</f>
        <v>231</v>
      </c>
      <c r="G20" s="330"/>
      <c r="H20" s="215"/>
      <c r="I20" s="222"/>
      <c r="J20" s="229"/>
      <c r="K20" s="236"/>
      <c r="L20" s="243"/>
      <c r="M20" s="250"/>
      <c r="N20" s="257"/>
      <c r="O20" s="264"/>
      <c r="P20" s="271"/>
      <c r="Q20" s="278"/>
      <c r="R20" s="285"/>
      <c r="S20" s="292"/>
      <c r="T20" s="301"/>
      <c r="U20" s="308"/>
      <c r="V20" s="315"/>
      <c r="W20" s="410"/>
      <c r="X20" s="127">
        <f t="shared" si="0"/>
        <v>0</v>
      </c>
      <c r="Y20" s="411">
        <f t="shared" si="1"/>
        <v>0</v>
      </c>
    </row>
    <row r="21" spans="2:25" ht="19.5" thickBot="1" x14ac:dyDescent="0.35">
      <c r="B21" s="206" t="s">
        <v>1106</v>
      </c>
      <c r="C21" s="7" t="str">
        <f>IF(AND($Z$1=1,X21=0),"",VLOOKUP(B21,'Datenbank Holds'!B:C,2,FALSE))</f>
        <v>Jet Stream (PU) Mega Pinches</v>
      </c>
      <c r="D21" s="7" t="str">
        <f>IF(AND($Z$1=1,X21=0),"",VLOOKUP(B21,'Datenbank Holds'!B:D,3,FALSE))</f>
        <v>XXL</v>
      </c>
      <c r="E21" s="7">
        <f>VLOOKUP(B21,'Datenbank Holds'!B:G,6,FALSE)</f>
        <v>4</v>
      </c>
      <c r="F21" s="103">
        <f>IF($A$1=1,"",VLOOKUP(B21,'Datenbank Holds'!$B$3:$AC$1179,28,FALSE))</f>
        <v>293</v>
      </c>
      <c r="G21" s="330"/>
      <c r="H21" s="215"/>
      <c r="I21" s="222"/>
      <c r="J21" s="229"/>
      <c r="K21" s="236"/>
      <c r="L21" s="243"/>
      <c r="M21" s="250"/>
      <c r="N21" s="257"/>
      <c r="O21" s="264"/>
      <c r="P21" s="271"/>
      <c r="Q21" s="278"/>
      <c r="R21" s="285"/>
      <c r="S21" s="292"/>
      <c r="T21" s="301"/>
      <c r="U21" s="308"/>
      <c r="V21" s="315"/>
      <c r="W21" s="410"/>
      <c r="X21" s="127">
        <f t="shared" si="0"/>
        <v>0</v>
      </c>
      <c r="Y21" s="411">
        <f t="shared" si="1"/>
        <v>0</v>
      </c>
    </row>
    <row r="22" spans="2:25" ht="19.5" thickBot="1" x14ac:dyDescent="0.35">
      <c r="B22" s="206" t="s">
        <v>1107</v>
      </c>
      <c r="C22" s="7" t="str">
        <f>IF(AND($Z$1=1,X22=0),"",VLOOKUP(B22,'Datenbank Holds'!B:C,2,FALSE))</f>
        <v>Jet Stream (PU) Mega Ledges</v>
      </c>
      <c r="D22" s="7" t="str">
        <f>IF(AND($Z$1=1,X22=0),"",VLOOKUP(B22,'Datenbank Holds'!B:D,3,FALSE))</f>
        <v>XXL</v>
      </c>
      <c r="E22" s="7">
        <f>VLOOKUP(B22,'Datenbank Holds'!B:G,6,FALSE)</f>
        <v>3</v>
      </c>
      <c r="F22" s="103">
        <f>IF($A$1=1,"",VLOOKUP(B22,'Datenbank Holds'!$B$3:$AC$1179,28,FALSE))</f>
        <v>301</v>
      </c>
      <c r="G22" s="330"/>
      <c r="H22" s="215"/>
      <c r="I22" s="222"/>
      <c r="J22" s="229"/>
      <c r="K22" s="236"/>
      <c r="L22" s="243"/>
      <c r="M22" s="250"/>
      <c r="N22" s="257"/>
      <c r="O22" s="264"/>
      <c r="P22" s="271"/>
      <c r="Q22" s="278"/>
      <c r="R22" s="285"/>
      <c r="S22" s="292"/>
      <c r="T22" s="301"/>
      <c r="U22" s="308"/>
      <c r="V22" s="315"/>
      <c r="W22" s="410"/>
      <c r="X22" s="127">
        <f t="shared" si="0"/>
        <v>0</v>
      </c>
      <c r="Y22" s="411">
        <f t="shared" si="1"/>
        <v>0</v>
      </c>
    </row>
    <row r="23" spans="2:25" ht="19.5" thickBot="1" x14ac:dyDescent="0.35">
      <c r="B23" s="206" t="s">
        <v>1108</v>
      </c>
      <c r="C23" s="7" t="str">
        <f>IF(AND($Z$1=1,X23=0),"",VLOOKUP(B23,'Datenbank Holds'!B:C,2,FALSE))</f>
        <v>Jet Stream (PU) Mega Slopers</v>
      </c>
      <c r="D23" s="7" t="str">
        <f>IF(AND($Z$1=1,X23=0),"",VLOOKUP(B23,'Datenbank Holds'!B:D,3,FALSE))</f>
        <v>XXL</v>
      </c>
      <c r="E23" s="7">
        <f>VLOOKUP(B23,'Datenbank Holds'!B:G,6,FALSE)</f>
        <v>4</v>
      </c>
      <c r="F23" s="103">
        <f>IF($A$1=1,"",VLOOKUP(B23,'Datenbank Holds'!$B$3:$AC$1179,28,FALSE))</f>
        <v>287</v>
      </c>
      <c r="G23" s="330"/>
      <c r="H23" s="215"/>
      <c r="I23" s="222"/>
      <c r="J23" s="229"/>
      <c r="K23" s="236"/>
      <c r="L23" s="243"/>
      <c r="M23" s="250"/>
      <c r="N23" s="257"/>
      <c r="O23" s="264"/>
      <c r="P23" s="271"/>
      <c r="Q23" s="278"/>
      <c r="R23" s="285"/>
      <c r="S23" s="292"/>
      <c r="T23" s="301"/>
      <c r="U23" s="308"/>
      <c r="V23" s="315"/>
      <c r="W23" s="410"/>
      <c r="X23" s="127">
        <f t="shared" si="0"/>
        <v>0</v>
      </c>
      <c r="Y23" s="411">
        <f t="shared" si="1"/>
        <v>0</v>
      </c>
    </row>
    <row r="24" spans="2:25" ht="19.5" thickBot="1" x14ac:dyDescent="0.35">
      <c r="B24" s="206" t="s">
        <v>1110</v>
      </c>
      <c r="C24" s="7" t="str">
        <f>IF(AND($Z$1=1,X24=0),"",VLOOKUP(B24,'Datenbank Holds'!B:C,2,FALSE))</f>
        <v>Jet Stream (PU) Super Pinches</v>
      </c>
      <c r="D24" s="7" t="str">
        <f>IF(AND($Z$1=1,X24=0),"",VLOOKUP(B24,'Datenbank Holds'!B:D,3,FALSE))</f>
        <v>XL/XXL</v>
      </c>
      <c r="E24" s="7">
        <f>VLOOKUP(B24,'Datenbank Holds'!B:G,6,FALSE)</f>
        <v>6</v>
      </c>
      <c r="F24" s="103">
        <f>IF($A$1=1,"",VLOOKUP(B24,'Datenbank Holds'!$B$3:$AC$1179,28,FALSE))</f>
        <v>225</v>
      </c>
      <c r="G24" s="330"/>
      <c r="H24" s="215"/>
      <c r="I24" s="222"/>
      <c r="J24" s="229"/>
      <c r="K24" s="236"/>
      <c r="L24" s="243"/>
      <c r="M24" s="250"/>
      <c r="N24" s="257"/>
      <c r="O24" s="264"/>
      <c r="P24" s="271"/>
      <c r="Q24" s="278"/>
      <c r="R24" s="285"/>
      <c r="S24" s="292"/>
      <c r="T24" s="301"/>
      <c r="U24" s="308"/>
      <c r="V24" s="315"/>
      <c r="W24" s="410"/>
      <c r="X24" s="127">
        <f t="shared" si="0"/>
        <v>0</v>
      </c>
      <c r="Y24" s="411">
        <f t="shared" si="1"/>
        <v>0</v>
      </c>
    </row>
    <row r="25" spans="2:25" ht="19.5" thickBot="1" x14ac:dyDescent="0.35">
      <c r="B25" s="206" t="s">
        <v>1111</v>
      </c>
      <c r="C25" s="7" t="str">
        <f>IF(AND($Z$1=1,X25=0),"",VLOOKUP(B25,'Datenbank Holds'!B:C,2,FALSE))</f>
        <v>Jet Stream (PU) Super Jugs I</v>
      </c>
      <c r="D25" s="7" t="str">
        <f>IF(AND($Z$1=1,X25=0),"",VLOOKUP(B25,'Datenbank Holds'!B:D,3,FALSE))</f>
        <v>XL</v>
      </c>
      <c r="E25" s="7">
        <f>VLOOKUP(B25,'Datenbank Holds'!B:G,6,FALSE)</f>
        <v>3</v>
      </c>
      <c r="F25" s="103">
        <f>IF($A$1=1,"",VLOOKUP(B25,'Datenbank Holds'!$B$3:$AC$1179,28,FALSE))</f>
        <v>191</v>
      </c>
      <c r="G25" s="330"/>
      <c r="H25" s="215"/>
      <c r="I25" s="222"/>
      <c r="J25" s="229"/>
      <c r="K25" s="236"/>
      <c r="L25" s="243"/>
      <c r="M25" s="250"/>
      <c r="N25" s="257"/>
      <c r="O25" s="264"/>
      <c r="P25" s="271"/>
      <c r="Q25" s="278"/>
      <c r="R25" s="285"/>
      <c r="S25" s="292"/>
      <c r="T25" s="301"/>
      <c r="U25" s="308"/>
      <c r="V25" s="315"/>
      <c r="W25" s="410"/>
      <c r="X25" s="127">
        <f t="shared" si="0"/>
        <v>0</v>
      </c>
      <c r="Y25" s="411">
        <f t="shared" si="1"/>
        <v>0</v>
      </c>
    </row>
    <row r="26" spans="2:25" ht="19.5" thickBot="1" x14ac:dyDescent="0.35">
      <c r="B26" s="206" t="s">
        <v>1112</v>
      </c>
      <c r="C26" s="7" t="str">
        <f>IF(AND($Z$1=1,X26=0),"",VLOOKUP(B26,'Datenbank Holds'!B:C,2,FALSE))</f>
        <v>Jet Stream (PU) Big Pinches</v>
      </c>
      <c r="D26" s="7" t="str">
        <f>IF(AND($Z$1=1,X26=0),"",VLOOKUP(B26,'Datenbank Holds'!B:D,3,FALSE))</f>
        <v>XL</v>
      </c>
      <c r="E26" s="7">
        <f>VLOOKUP(B26,'Datenbank Holds'!B:G,6,FALSE)</f>
        <v>6</v>
      </c>
      <c r="F26" s="103">
        <f>IF($A$1=1,"",VLOOKUP(B26,'Datenbank Holds'!$B$3:$AC$1179,28,FALSE))</f>
        <v>184</v>
      </c>
      <c r="G26" s="330"/>
      <c r="H26" s="215"/>
      <c r="I26" s="222"/>
      <c r="J26" s="229"/>
      <c r="K26" s="236"/>
      <c r="L26" s="243"/>
      <c r="M26" s="250"/>
      <c r="N26" s="257"/>
      <c r="O26" s="264"/>
      <c r="P26" s="271"/>
      <c r="Q26" s="278"/>
      <c r="R26" s="285"/>
      <c r="S26" s="292"/>
      <c r="T26" s="301"/>
      <c r="U26" s="308"/>
      <c r="V26" s="315"/>
      <c r="W26" s="410"/>
      <c r="X26" s="127">
        <f t="shared" si="0"/>
        <v>0</v>
      </c>
      <c r="Y26" s="411">
        <f t="shared" si="1"/>
        <v>0</v>
      </c>
    </row>
    <row r="27" spans="2:25" ht="19.5" thickBot="1" x14ac:dyDescent="0.35">
      <c r="B27" s="206" t="s">
        <v>1113</v>
      </c>
      <c r="C27" s="7" t="str">
        <f>IF(AND($Z$1=1,X27=0),"",VLOOKUP(B27,'Datenbank Holds'!B:C,2,FALSE))</f>
        <v>Jet Stream (PU) Super Slopers</v>
      </c>
      <c r="D27" s="7" t="str">
        <f>IF(AND($Z$1=1,X27=0),"",VLOOKUP(B27,'Datenbank Holds'!B:D,3,FALSE))</f>
        <v>XL</v>
      </c>
      <c r="E27" s="7">
        <f>VLOOKUP(B27,'Datenbank Holds'!B:G,6,FALSE)</f>
        <v>6</v>
      </c>
      <c r="F27" s="103">
        <f>IF($A$1=1,"",VLOOKUP(B27,'Datenbank Holds'!$B$3:$AC$1179,28,FALSE))</f>
        <v>271</v>
      </c>
      <c r="G27" s="330"/>
      <c r="H27" s="215"/>
      <c r="I27" s="222"/>
      <c r="J27" s="229"/>
      <c r="K27" s="236"/>
      <c r="L27" s="243"/>
      <c r="M27" s="250"/>
      <c r="N27" s="257"/>
      <c r="O27" s="264"/>
      <c r="P27" s="271"/>
      <c r="Q27" s="278"/>
      <c r="R27" s="285"/>
      <c r="S27" s="292"/>
      <c r="T27" s="301"/>
      <c r="U27" s="308"/>
      <c r="V27" s="315"/>
      <c r="W27" s="410"/>
      <c r="X27" s="127">
        <f t="shared" si="0"/>
        <v>0</v>
      </c>
      <c r="Y27" s="411">
        <f t="shared" si="1"/>
        <v>0</v>
      </c>
    </row>
    <row r="28" spans="2:25" ht="19.5" thickBot="1" x14ac:dyDescent="0.35">
      <c r="B28" s="206" t="s">
        <v>1121</v>
      </c>
      <c r="C28" s="7" t="str">
        <f>IF(AND($Z$1=1,X28=0),"",VLOOKUP(B28,'Datenbank Holds'!B:C,2,FALSE))</f>
        <v>Jet Stream (PU) Big Jugs I</v>
      </c>
      <c r="D28" s="7" t="str">
        <f>IF(AND($Z$1=1,X28=0),"",VLOOKUP(B28,'Datenbank Holds'!B:D,3,FALSE))</f>
        <v>L/XL</v>
      </c>
      <c r="E28" s="7">
        <f>VLOOKUP(B28,'Datenbank Holds'!B:G,6,FALSE)</f>
        <v>6</v>
      </c>
      <c r="F28" s="103">
        <f>IF($A$1=1,"",VLOOKUP(B28,'Datenbank Holds'!$B$3:$AC$1179,28,FALSE))</f>
        <v>196</v>
      </c>
      <c r="G28" s="330"/>
      <c r="H28" s="215"/>
      <c r="I28" s="222"/>
      <c r="J28" s="229"/>
      <c r="K28" s="236"/>
      <c r="L28" s="243"/>
      <c r="M28" s="250"/>
      <c r="N28" s="257"/>
      <c r="O28" s="264"/>
      <c r="P28" s="271"/>
      <c r="Q28" s="278"/>
      <c r="R28" s="285"/>
      <c r="S28" s="292"/>
      <c r="T28" s="301"/>
      <c r="U28" s="308"/>
      <c r="V28" s="315"/>
      <c r="W28" s="410"/>
      <c r="X28" s="127">
        <f t="shared" si="0"/>
        <v>0</v>
      </c>
      <c r="Y28" s="411">
        <f t="shared" si="1"/>
        <v>0</v>
      </c>
    </row>
    <row r="29" spans="2:25" ht="19.5" thickBot="1" x14ac:dyDescent="0.35">
      <c r="B29" s="206" t="s">
        <v>1122</v>
      </c>
      <c r="C29" s="7" t="str">
        <f>IF(AND($Z$1=1,X29=0),"",VLOOKUP(B29,'Datenbank Holds'!B:C,2,FALSE))</f>
        <v>Jet Stream (PU) Big Jugs II</v>
      </c>
      <c r="D29" s="7" t="str">
        <f>IF(AND($Z$1=1,X29=0),"",VLOOKUP(B29,'Datenbank Holds'!B:D,3,FALSE))</f>
        <v>L/XL</v>
      </c>
      <c r="E29" s="7">
        <f>VLOOKUP(B29,'Datenbank Holds'!B:G,6,FALSE)</f>
        <v>6</v>
      </c>
      <c r="F29" s="103">
        <f>IF($A$1=1,"",VLOOKUP(B29,'Datenbank Holds'!$B$3:$AC$1179,28,FALSE))</f>
        <v>244</v>
      </c>
      <c r="G29" s="330"/>
      <c r="H29" s="215"/>
      <c r="I29" s="222"/>
      <c r="J29" s="229"/>
      <c r="K29" s="236"/>
      <c r="L29" s="243"/>
      <c r="M29" s="250"/>
      <c r="N29" s="257"/>
      <c r="O29" s="264"/>
      <c r="P29" s="271"/>
      <c r="Q29" s="278"/>
      <c r="R29" s="285"/>
      <c r="S29" s="292"/>
      <c r="T29" s="301"/>
      <c r="U29" s="308"/>
      <c r="V29" s="315"/>
      <c r="W29" s="410"/>
      <c r="X29" s="127">
        <f t="shared" si="0"/>
        <v>0</v>
      </c>
      <c r="Y29" s="411">
        <f t="shared" si="1"/>
        <v>0</v>
      </c>
    </row>
    <row r="30" spans="2:25" ht="19.5" thickBot="1" x14ac:dyDescent="0.35">
      <c r="B30" s="206" t="s">
        <v>1123</v>
      </c>
      <c r="C30" s="7" t="str">
        <f>IF(AND($Z$1=1,X30=0),"",VLOOKUP(B30,'Datenbank Holds'!B:C,2,FALSE))</f>
        <v>Jet Stream (PU) Medium Jugs I</v>
      </c>
      <c r="D30" s="7" t="str">
        <f>IF(AND($Z$1=1,X30=0),"",VLOOKUP(B30,'Datenbank Holds'!B:D,3,FALSE))</f>
        <v>L</v>
      </c>
      <c r="E30" s="7">
        <f>VLOOKUP(B30,'Datenbank Holds'!B:G,6,FALSE)</f>
        <v>12</v>
      </c>
      <c r="F30" s="103">
        <f>IF($A$1=1,"",VLOOKUP(B30,'Datenbank Holds'!$B$3:$AC$1179,28,FALSE))</f>
        <v>349</v>
      </c>
      <c r="G30" s="330"/>
      <c r="H30" s="215"/>
      <c r="I30" s="222"/>
      <c r="J30" s="229"/>
      <c r="K30" s="236"/>
      <c r="L30" s="243"/>
      <c r="M30" s="250"/>
      <c r="N30" s="257"/>
      <c r="O30" s="264"/>
      <c r="P30" s="271"/>
      <c r="Q30" s="278"/>
      <c r="R30" s="285"/>
      <c r="S30" s="292"/>
      <c r="T30" s="301"/>
      <c r="U30" s="308"/>
      <c r="V30" s="315"/>
      <c r="W30" s="410"/>
      <c r="X30" s="127">
        <f t="shared" si="0"/>
        <v>0</v>
      </c>
      <c r="Y30" s="411">
        <f t="shared" si="1"/>
        <v>0</v>
      </c>
    </row>
    <row r="31" spans="2:25" ht="19.5" thickBot="1" x14ac:dyDescent="0.35">
      <c r="B31" s="206" t="s">
        <v>1124</v>
      </c>
      <c r="C31" s="7" t="str">
        <f>IF(AND($Z$1=1,X31=0),"",VLOOKUP(B31,'Datenbank Holds'!B:C,2,FALSE))</f>
        <v>Jet Stream (PU) Medium Jugs II</v>
      </c>
      <c r="D31" s="7" t="str">
        <f>IF(AND($Z$1=1,X31=0),"",VLOOKUP(B31,'Datenbank Holds'!B:D,3,FALSE))</f>
        <v>L</v>
      </c>
      <c r="E31" s="7">
        <f>VLOOKUP(B31,'Datenbank Holds'!B:G,6,FALSE)</f>
        <v>6</v>
      </c>
      <c r="F31" s="103">
        <f>IF($A$1=1,"",VLOOKUP(B31,'Datenbank Holds'!$B$3:$AC$1179,28,FALSE))</f>
        <v>151</v>
      </c>
      <c r="G31" s="330"/>
      <c r="H31" s="215"/>
      <c r="I31" s="222"/>
      <c r="J31" s="229"/>
      <c r="K31" s="236"/>
      <c r="L31" s="243"/>
      <c r="M31" s="250"/>
      <c r="N31" s="257"/>
      <c r="O31" s="264"/>
      <c r="P31" s="271"/>
      <c r="Q31" s="278"/>
      <c r="R31" s="285"/>
      <c r="S31" s="292"/>
      <c r="T31" s="301"/>
      <c r="U31" s="308"/>
      <c r="V31" s="315"/>
      <c r="W31" s="410"/>
      <c r="X31" s="127">
        <f t="shared" si="0"/>
        <v>0</v>
      </c>
      <c r="Y31" s="411">
        <f t="shared" si="1"/>
        <v>0</v>
      </c>
    </row>
    <row r="32" spans="2:25" ht="19.5" thickBot="1" x14ac:dyDescent="0.35">
      <c r="B32" s="206" t="s">
        <v>1125</v>
      </c>
      <c r="C32" s="7" t="str">
        <f>IF(AND($Z$1=1,X32=0),"",VLOOKUP(B32,'Datenbank Holds'!B:C,2,FALSE))</f>
        <v>Jet Stream (PU) Slopey Jugs</v>
      </c>
      <c r="D32" s="7" t="str">
        <f>IF(AND($Z$1=1,X32=0),"",VLOOKUP(B32,'Datenbank Holds'!B:D,3,FALSE))</f>
        <v>L</v>
      </c>
      <c r="E32" s="7">
        <f>VLOOKUP(B32,'Datenbank Holds'!B:G,6,FALSE)</f>
        <v>6</v>
      </c>
      <c r="F32" s="103">
        <f>IF($A$1=1,"",VLOOKUP(B32,'Datenbank Holds'!$B$3:$AC$1179,28,FALSE))</f>
        <v>161</v>
      </c>
      <c r="G32" s="330"/>
      <c r="H32" s="215"/>
      <c r="I32" s="222"/>
      <c r="J32" s="229"/>
      <c r="K32" s="236"/>
      <c r="L32" s="243"/>
      <c r="M32" s="250"/>
      <c r="N32" s="257"/>
      <c r="O32" s="264"/>
      <c r="P32" s="271"/>
      <c r="Q32" s="278"/>
      <c r="R32" s="285"/>
      <c r="S32" s="292"/>
      <c r="T32" s="301"/>
      <c r="U32" s="308"/>
      <c r="V32" s="315"/>
      <c r="W32" s="410"/>
      <c r="X32" s="127">
        <f t="shared" si="0"/>
        <v>0</v>
      </c>
      <c r="Y32" s="411">
        <f t="shared" si="1"/>
        <v>0</v>
      </c>
    </row>
    <row r="33" spans="2:25" ht="19.5" thickBot="1" x14ac:dyDescent="0.35">
      <c r="B33" s="206" t="s">
        <v>1126</v>
      </c>
      <c r="C33" s="7" t="str">
        <f>IF(AND($Z$1=1,X33=0),"",VLOOKUP(B33,'Datenbank Holds'!B:C,2,FALSE))</f>
        <v>Jet Stream (PU) Medium Pinches</v>
      </c>
      <c r="D33" s="7" t="str">
        <f>IF(AND($Z$1=1,X33=0),"",VLOOKUP(B33,'Datenbank Holds'!B:D,3,FALSE))</f>
        <v>L</v>
      </c>
      <c r="E33" s="7">
        <f>VLOOKUP(B33,'Datenbank Holds'!B:G,6,FALSE)</f>
        <v>6</v>
      </c>
      <c r="F33" s="103">
        <f>IF($A$1=1,"",VLOOKUP(B33,'Datenbank Holds'!$B$3:$AC$1179,28,FALSE))</f>
        <v>151</v>
      </c>
      <c r="G33" s="330"/>
      <c r="H33" s="215"/>
      <c r="I33" s="222"/>
      <c r="J33" s="229"/>
      <c r="K33" s="236"/>
      <c r="L33" s="243"/>
      <c r="M33" s="250"/>
      <c r="N33" s="257"/>
      <c r="O33" s="264"/>
      <c r="P33" s="271"/>
      <c r="Q33" s="278"/>
      <c r="R33" s="285"/>
      <c r="S33" s="292"/>
      <c r="T33" s="301"/>
      <c r="U33" s="308"/>
      <c r="V33" s="315"/>
      <c r="W33" s="410"/>
      <c r="X33" s="127">
        <f t="shared" si="0"/>
        <v>0</v>
      </c>
      <c r="Y33" s="411">
        <f t="shared" si="1"/>
        <v>0</v>
      </c>
    </row>
    <row r="34" spans="2:25" ht="19.5" thickBot="1" x14ac:dyDescent="0.35">
      <c r="B34" s="206" t="s">
        <v>1127</v>
      </c>
      <c r="C34" s="7" t="str">
        <f>IF(AND($Z$1=1,X34=0),"",VLOOKUP(B34,'Datenbank Holds'!B:C,2,FALSE))</f>
        <v>Jet Stream (PU) Big Slopers</v>
      </c>
      <c r="D34" s="7" t="str">
        <f>IF(AND($Z$1=1,X34=0),"",VLOOKUP(B34,'Datenbank Holds'!B:D,3,FALSE))</f>
        <v>L</v>
      </c>
      <c r="E34" s="7">
        <f>VLOOKUP(B34,'Datenbank Holds'!B:G,6,FALSE)</f>
        <v>6</v>
      </c>
      <c r="F34" s="103">
        <f>IF($A$1=1,"",VLOOKUP(B34,'Datenbank Holds'!$B$3:$AC$1179,28,FALSE))</f>
        <v>184</v>
      </c>
      <c r="G34" s="330"/>
      <c r="H34" s="215"/>
      <c r="I34" s="222"/>
      <c r="J34" s="229"/>
      <c r="K34" s="236"/>
      <c r="L34" s="243"/>
      <c r="M34" s="250"/>
      <c r="N34" s="257"/>
      <c r="O34" s="264"/>
      <c r="P34" s="271"/>
      <c r="Q34" s="278"/>
      <c r="R34" s="285"/>
      <c r="S34" s="292"/>
      <c r="T34" s="301"/>
      <c r="U34" s="308"/>
      <c r="V34" s="315"/>
      <c r="W34" s="410"/>
      <c r="X34" s="127">
        <f t="shared" si="0"/>
        <v>0</v>
      </c>
      <c r="Y34" s="411">
        <f t="shared" si="1"/>
        <v>0</v>
      </c>
    </row>
    <row r="35" spans="2:25" ht="19.5" thickBot="1" x14ac:dyDescent="0.35">
      <c r="B35" s="206" t="s">
        <v>1115</v>
      </c>
      <c r="C35" s="7" t="str">
        <f>IF(AND($Z$1=1,X35=0),"",VLOOKUP(B35,'Datenbank Holds'!B:C,2,FALSE))</f>
        <v>Jet Stream (PU) Small Jugs</v>
      </c>
      <c r="D35" s="7" t="str">
        <f>IF(AND($Z$1=1,X35=0),"",VLOOKUP(B35,'Datenbank Holds'!B:D,3,FALSE))</f>
        <v>M</v>
      </c>
      <c r="E35" s="7">
        <f>VLOOKUP(B35,'Datenbank Holds'!B:G,6,FALSE)</f>
        <v>12</v>
      </c>
      <c r="F35" s="103">
        <f>IF($A$1=1,"",VLOOKUP(B35,'Datenbank Holds'!$B$3:$AC$1179,28,FALSE))</f>
        <v>134</v>
      </c>
      <c r="G35" s="330"/>
      <c r="H35" s="215"/>
      <c r="I35" s="222"/>
      <c r="J35" s="229"/>
      <c r="K35" s="236"/>
      <c r="L35" s="243"/>
      <c r="M35" s="250"/>
      <c r="N35" s="257"/>
      <c r="O35" s="264"/>
      <c r="P35" s="271"/>
      <c r="Q35" s="278"/>
      <c r="R35" s="285"/>
      <c r="S35" s="292"/>
      <c r="T35" s="301"/>
      <c r="U35" s="308"/>
      <c r="V35" s="315"/>
      <c r="W35" s="410"/>
      <c r="X35" s="127">
        <f t="shared" si="0"/>
        <v>0</v>
      </c>
      <c r="Y35" s="411">
        <f t="shared" si="1"/>
        <v>0</v>
      </c>
    </row>
    <row r="36" spans="2:25" ht="19.5" thickBot="1" x14ac:dyDescent="0.35">
      <c r="B36" s="206" t="s">
        <v>1116</v>
      </c>
      <c r="C36" s="7" t="str">
        <f>IF(AND($Z$1=1,X36=0),"",VLOOKUP(B36,'Datenbank Holds'!B:C,2,FALSE))</f>
        <v>Jet Stream (PU) Small Pinches</v>
      </c>
      <c r="D36" s="7" t="str">
        <f>IF(AND($Z$1=1,X36=0),"",VLOOKUP(B36,'Datenbank Holds'!B:D,3,FALSE))</f>
        <v>M (Screw-On)</v>
      </c>
      <c r="E36" s="7">
        <f>VLOOKUP(B36,'Datenbank Holds'!B:G,6,FALSE)</f>
        <v>6</v>
      </c>
      <c r="F36" s="103">
        <f>IF($A$1=1,"",VLOOKUP(B36,'Datenbank Holds'!$B$3:$AC$1179,28,FALSE))</f>
        <v>53</v>
      </c>
      <c r="G36" s="330"/>
      <c r="H36" s="215"/>
      <c r="I36" s="222"/>
      <c r="J36" s="229"/>
      <c r="K36" s="236"/>
      <c r="L36" s="243"/>
      <c r="M36" s="250"/>
      <c r="N36" s="257"/>
      <c r="O36" s="264"/>
      <c r="P36" s="271"/>
      <c r="Q36" s="278"/>
      <c r="R36" s="285"/>
      <c r="S36" s="292"/>
      <c r="T36" s="301"/>
      <c r="U36" s="308"/>
      <c r="V36" s="315"/>
      <c r="W36" s="410"/>
      <c r="X36" s="127">
        <f t="shared" si="0"/>
        <v>0</v>
      </c>
      <c r="Y36" s="411">
        <f t="shared" si="1"/>
        <v>0</v>
      </c>
    </row>
    <row r="37" spans="2:25" ht="19.5" thickBot="1" x14ac:dyDescent="0.35">
      <c r="B37" s="206" t="s">
        <v>1117</v>
      </c>
      <c r="C37" s="7" t="str">
        <f>IF(AND($Z$1=1,X37=0),"",VLOOKUP(B37,'Datenbank Holds'!B:C,2,FALSE))</f>
        <v>Jet Stream (PU) Medium Crimps 1</v>
      </c>
      <c r="D37" s="7" t="str">
        <f>IF(AND($Z$1=1,X37=0),"",VLOOKUP(B37,'Datenbank Holds'!B:D,3,FALSE))</f>
        <v>M</v>
      </c>
      <c r="E37" s="7">
        <f>VLOOKUP(B37,'Datenbank Holds'!B:G,6,FALSE)</f>
        <v>6</v>
      </c>
      <c r="F37" s="103">
        <f>IF($A$1=1,"",VLOOKUP(B37,'Datenbank Holds'!$B$3:$AC$1179,28,FALSE))</f>
        <v>87</v>
      </c>
      <c r="G37" s="330"/>
      <c r="H37" s="215"/>
      <c r="I37" s="222"/>
      <c r="J37" s="229"/>
      <c r="K37" s="236"/>
      <c r="L37" s="243"/>
      <c r="M37" s="250"/>
      <c r="N37" s="257"/>
      <c r="O37" s="264"/>
      <c r="P37" s="271"/>
      <c r="Q37" s="278"/>
      <c r="R37" s="285"/>
      <c r="S37" s="292"/>
      <c r="T37" s="301"/>
      <c r="U37" s="308"/>
      <c r="V37" s="315"/>
      <c r="W37" s="410"/>
      <c r="X37" s="127">
        <f t="shared" si="0"/>
        <v>0</v>
      </c>
      <c r="Y37" s="411">
        <f t="shared" si="1"/>
        <v>0</v>
      </c>
    </row>
    <row r="38" spans="2:25" ht="19.5" thickBot="1" x14ac:dyDescent="0.35">
      <c r="B38" s="206" t="s">
        <v>1118</v>
      </c>
      <c r="C38" s="7" t="str">
        <f>IF(AND($Z$1=1,X38=0),"",VLOOKUP(B38,'Datenbank Holds'!B:C,2,FALSE))</f>
        <v>Jet Stream (PU) Medium Crimps 2</v>
      </c>
      <c r="D38" s="7" t="str">
        <f>IF(AND($Z$1=1,X38=0),"",VLOOKUP(B38,'Datenbank Holds'!B:D,3,FALSE))</f>
        <v>M</v>
      </c>
      <c r="E38" s="7">
        <f>VLOOKUP(B38,'Datenbank Holds'!B:G,6,FALSE)</f>
        <v>6</v>
      </c>
      <c r="F38" s="103">
        <f>IF($A$1=1,"",VLOOKUP(B38,'Datenbank Holds'!$B$3:$AC$1179,28,FALSE))</f>
        <v>93</v>
      </c>
      <c r="G38" s="330"/>
      <c r="H38" s="215"/>
      <c r="I38" s="222"/>
      <c r="J38" s="229"/>
      <c r="K38" s="236"/>
      <c r="L38" s="243"/>
      <c r="M38" s="250"/>
      <c r="N38" s="257"/>
      <c r="O38" s="264"/>
      <c r="P38" s="271"/>
      <c r="Q38" s="278"/>
      <c r="R38" s="285"/>
      <c r="S38" s="292"/>
      <c r="T38" s="301"/>
      <c r="U38" s="308"/>
      <c r="V38" s="315"/>
      <c r="W38" s="410"/>
      <c r="X38" s="127">
        <f t="shared" si="0"/>
        <v>0</v>
      </c>
      <c r="Y38" s="411">
        <f t="shared" si="1"/>
        <v>0</v>
      </c>
    </row>
    <row r="39" spans="2:25" ht="19.5" thickBot="1" x14ac:dyDescent="0.35">
      <c r="B39" s="206" t="s">
        <v>1119</v>
      </c>
      <c r="C39" s="7" t="str">
        <f>IF(AND($Z$1=1,X39=0),"",VLOOKUP(B39,'Datenbank Holds'!B:C,2,FALSE))</f>
        <v>Jet Stream (PU) Small Crimps</v>
      </c>
      <c r="D39" s="7" t="str">
        <f>IF(AND($Z$1=1,X39=0),"",VLOOKUP(B39,'Datenbank Holds'!B:D,3,FALSE))</f>
        <v>M</v>
      </c>
      <c r="E39" s="7">
        <f>VLOOKUP(B39,'Datenbank Holds'!B:G,6,FALSE)</f>
        <v>12</v>
      </c>
      <c r="F39" s="103">
        <f>IF($A$1=1,"",VLOOKUP(B39,'Datenbank Holds'!$B$3:$AC$1179,28,FALSE))</f>
        <v>117</v>
      </c>
      <c r="G39" s="330"/>
      <c r="H39" s="215"/>
      <c r="I39" s="222"/>
      <c r="J39" s="229"/>
      <c r="K39" s="236"/>
      <c r="L39" s="243"/>
      <c r="M39" s="250"/>
      <c r="N39" s="257"/>
      <c r="O39" s="264"/>
      <c r="P39" s="271"/>
      <c r="Q39" s="278"/>
      <c r="R39" s="285"/>
      <c r="S39" s="292"/>
      <c r="T39" s="301"/>
      <c r="U39" s="308"/>
      <c r="V39" s="315"/>
      <c r="W39" s="410"/>
      <c r="X39" s="127">
        <f t="shared" si="0"/>
        <v>0</v>
      </c>
      <c r="Y39" s="411">
        <f t="shared" si="1"/>
        <v>0</v>
      </c>
    </row>
    <row r="40" spans="2:25" ht="19.5" thickBot="1" x14ac:dyDescent="0.35">
      <c r="B40" s="206" t="s">
        <v>1120</v>
      </c>
      <c r="C40" s="7" t="str">
        <f>IF(AND($Z$1=1,X40=0),"",VLOOKUP(B40,'Datenbank Holds'!B:C,2,FALSE))</f>
        <v>Jet Stream (PU) Big Footholds</v>
      </c>
      <c r="D40" s="7" t="str">
        <f>IF(AND($Z$1=1,X40=0),"",VLOOKUP(B40,'Datenbank Holds'!B:D,3,FALSE))</f>
        <v>M</v>
      </c>
      <c r="E40" s="7">
        <f>VLOOKUP(B40,'Datenbank Holds'!B:G,6,FALSE)</f>
        <v>10</v>
      </c>
      <c r="F40" s="103">
        <f>IF($A$1=1,"",VLOOKUP(B40,'Datenbank Holds'!$B$3:$AC$1179,28,FALSE))</f>
        <v>173</v>
      </c>
      <c r="G40" s="330"/>
      <c r="H40" s="215"/>
      <c r="I40" s="222"/>
      <c r="J40" s="229"/>
      <c r="K40" s="236"/>
      <c r="L40" s="243"/>
      <c r="M40" s="250"/>
      <c r="N40" s="257"/>
      <c r="O40" s="264"/>
      <c r="P40" s="271"/>
      <c r="Q40" s="278"/>
      <c r="R40" s="285"/>
      <c r="S40" s="292"/>
      <c r="T40" s="301"/>
      <c r="U40" s="308"/>
      <c r="V40" s="315"/>
      <c r="W40" s="410"/>
      <c r="X40" s="127">
        <f t="shared" si="0"/>
        <v>0</v>
      </c>
      <c r="Y40" s="411">
        <f t="shared" si="1"/>
        <v>0</v>
      </c>
    </row>
    <row r="41" spans="2:25" ht="19.5" thickBot="1" x14ac:dyDescent="0.35">
      <c r="B41" s="206" t="s">
        <v>1114</v>
      </c>
      <c r="C41" s="7" t="str">
        <f>IF(AND($Z$1=1,X41=0),"",VLOOKUP(B41,'Datenbank Holds'!B:C,2,FALSE))</f>
        <v>Jet Stream (PU) Medium Footholds</v>
      </c>
      <c r="D41" s="7" t="str">
        <f>IF(AND($Z$1=1,X41=0),"",VLOOKUP(B41,'Datenbank Holds'!B:D,3,FALSE))</f>
        <v>S/M (Screw-On)</v>
      </c>
      <c r="E41" s="7">
        <f>VLOOKUP(B41,'Datenbank Holds'!B:G,6,FALSE)</f>
        <v>30</v>
      </c>
      <c r="F41" s="103">
        <f>IF($A$1=1,"",VLOOKUP(B41,'Datenbank Holds'!$B$3:$AC$1179,28,FALSE))</f>
        <v>119</v>
      </c>
      <c r="G41" s="330"/>
      <c r="H41" s="215"/>
      <c r="I41" s="222"/>
      <c r="J41" s="229"/>
      <c r="K41" s="236"/>
      <c r="L41" s="243"/>
      <c r="M41" s="250"/>
      <c r="N41" s="257"/>
      <c r="O41" s="264"/>
      <c r="P41" s="271"/>
      <c r="Q41" s="278"/>
      <c r="R41" s="285"/>
      <c r="S41" s="292"/>
      <c r="T41" s="301"/>
      <c r="U41" s="308"/>
      <c r="V41" s="315"/>
      <c r="W41" s="410"/>
      <c r="X41" s="127">
        <f t="shared" si="0"/>
        <v>0</v>
      </c>
      <c r="Y41" s="411">
        <f t="shared" si="1"/>
        <v>0</v>
      </c>
    </row>
    <row r="42" spans="2:25" ht="19.5" thickBot="1" x14ac:dyDescent="0.35">
      <c r="B42" s="206" t="s">
        <v>1109</v>
      </c>
      <c r="C42" s="7" t="str">
        <f>IF(AND($Z$1=1,X42=0),"",VLOOKUP(B42,'Datenbank Holds'!B:C,2,FALSE))</f>
        <v>Jet Stream (PU) Small Footholds</v>
      </c>
      <c r="D42" s="7" t="str">
        <f>IF(AND($Z$1=1,X42=0),"",VLOOKUP(B42,'Datenbank Holds'!B:D,3,FALSE))</f>
        <v>XS/S (Screw-On)</v>
      </c>
      <c r="E42" s="7">
        <f>VLOOKUP(B42,'Datenbank Holds'!B:G,6,FALSE)</f>
        <v>20</v>
      </c>
      <c r="F42" s="103">
        <f>IF($A$1=1,"",VLOOKUP(B42,'Datenbank Holds'!$B$3:$AC$1179,28,FALSE))</f>
        <v>50</v>
      </c>
      <c r="G42" s="330"/>
      <c r="H42" s="215"/>
      <c r="I42" s="222"/>
      <c r="J42" s="229"/>
      <c r="K42" s="236"/>
      <c r="L42" s="243"/>
      <c r="M42" s="250"/>
      <c r="N42" s="257"/>
      <c r="O42" s="264"/>
      <c r="P42" s="271"/>
      <c r="Q42" s="278"/>
      <c r="R42" s="285"/>
      <c r="S42" s="292"/>
      <c r="T42" s="301"/>
      <c r="U42" s="308"/>
      <c r="V42" s="315"/>
      <c r="W42" s="410"/>
      <c r="X42" s="127">
        <f t="shared" si="0"/>
        <v>0</v>
      </c>
      <c r="Y42" s="411">
        <f t="shared" si="1"/>
        <v>0</v>
      </c>
    </row>
    <row r="43" spans="2:25" ht="19.5" thickBot="1" x14ac:dyDescent="0.35">
      <c r="B43" s="206" t="s">
        <v>1047</v>
      </c>
      <c r="C43" s="7" t="str">
        <f>IF(AND($Z$1=1,X43=0),"",VLOOKUP(B43,'Datenbank Holds'!B:C,2,FALSE))</f>
        <v>Bones (PU) Set</v>
      </c>
      <c r="D43" s="7" t="str">
        <f>IF(AND($Z$1=1,X43=0),"",VLOOKUP(B43,'Datenbank Holds'!B:D,3,FALSE))</f>
        <v>S - XXL (Screw-On)</v>
      </c>
      <c r="E43" s="7">
        <f>VLOOKUP(B43,'Datenbank Holds'!B:G,6,FALSE)</f>
        <v>72</v>
      </c>
      <c r="F43" s="103">
        <f>IF($A$1=1,"",VLOOKUP(B43,'Datenbank Holds'!$B$3:$AC$1179,28,FALSE))</f>
        <v>1426.8999999999999</v>
      </c>
      <c r="G43" s="330"/>
      <c r="H43" s="215"/>
      <c r="I43" s="222"/>
      <c r="J43" s="229"/>
      <c r="K43" s="236"/>
      <c r="L43" s="243"/>
      <c r="M43" s="250"/>
      <c r="N43" s="257"/>
      <c r="O43" s="264"/>
      <c r="P43" s="271"/>
      <c r="Q43" s="278"/>
      <c r="R43" s="285"/>
      <c r="S43" s="292"/>
      <c r="T43" s="301"/>
      <c r="U43" s="308"/>
      <c r="V43" s="315"/>
      <c r="W43" s="410"/>
      <c r="X43" s="127">
        <f t="shared" ref="X43" si="2">SUM(G43:W43)*E43</f>
        <v>0</v>
      </c>
      <c r="Y43" s="411">
        <f t="shared" ref="Y43" si="3">IF($A$1=1,"",SUM(G43:S43)*F43+SUM(T43:W43)*1.05*F43)</f>
        <v>0</v>
      </c>
    </row>
    <row r="44" spans="2:25" ht="19.5" thickBot="1" x14ac:dyDescent="0.35">
      <c r="B44" s="406" t="s">
        <v>1034</v>
      </c>
      <c r="C44" s="95" t="str">
        <f>IF(AND($Z$1=1,X44=0),"",VLOOKUP(B44,'Datenbank Holds'!B:C,2,FALSE))</f>
        <v>Bones (PU) Fat Pinches</v>
      </c>
      <c r="D44" s="95" t="str">
        <f>IF(AND($Z$1=1,X44=0),"",VLOOKUP(B44,'Datenbank Holds'!B:D,3,FALSE))</f>
        <v>XXL (Screw-On)</v>
      </c>
      <c r="E44" s="110">
        <f>VLOOKUP(B44,'Datenbank Holds'!B:G,6,FALSE)</f>
        <v>6</v>
      </c>
      <c r="F44" s="74">
        <f>IF($A$1=1,"",VLOOKUP(B44,'Datenbank Holds'!$B$3:$AC$1179,28,FALSE))</f>
        <v>449</v>
      </c>
      <c r="G44" s="111"/>
      <c r="H44" s="214"/>
      <c r="I44" s="221"/>
      <c r="J44" s="228"/>
      <c r="K44" s="235"/>
      <c r="L44" s="242"/>
      <c r="M44" s="249"/>
      <c r="N44" s="256"/>
      <c r="O44" s="263"/>
      <c r="P44" s="270"/>
      <c r="Q44" s="277"/>
      <c r="R44" s="284"/>
      <c r="S44" s="291"/>
      <c r="T44" s="300"/>
      <c r="U44" s="307"/>
      <c r="V44" s="314"/>
      <c r="W44" s="321"/>
      <c r="X44" s="407">
        <f t="shared" ref="X44:X52" si="4">SUM(G44:W44)*E44</f>
        <v>0</v>
      </c>
      <c r="Y44" s="408">
        <f t="shared" ref="Y44:Y52" si="5">IF($A$1=1,"",SUM(G44:S44)*F44+SUM(T44:W44)*1.05*F44)</f>
        <v>0</v>
      </c>
    </row>
    <row r="45" spans="2:25" ht="19.5" thickBot="1" x14ac:dyDescent="0.35">
      <c r="B45" s="206" t="s">
        <v>1032</v>
      </c>
      <c r="C45" s="95" t="str">
        <f>IF(AND($Z$1=1,X45=0),"",VLOOKUP(B45,'Datenbank Holds'!B:C,2,FALSE))</f>
        <v>Bones (PU) Slim Pinches 1</v>
      </c>
      <c r="D45" s="95" t="str">
        <f>IF(AND($Z$1=1,X45=0),"",VLOOKUP(B45,'Datenbank Holds'!B:D,3,FALSE))</f>
        <v>L (Screw-On)</v>
      </c>
      <c r="E45" s="110">
        <f>VLOOKUP(B45,'Datenbank Holds'!B:G,6,FALSE)</f>
        <v>6</v>
      </c>
      <c r="F45" s="74">
        <f>IF($A$1=1,"",VLOOKUP(B45,'Datenbank Holds'!$B$3:$AC$1179,28,FALSE))</f>
        <v>125</v>
      </c>
      <c r="G45" s="111"/>
      <c r="H45" s="214"/>
      <c r="I45" s="221"/>
      <c r="J45" s="228"/>
      <c r="K45" s="235"/>
      <c r="L45" s="242"/>
      <c r="M45" s="249"/>
      <c r="N45" s="256"/>
      <c r="O45" s="263"/>
      <c r="P45" s="270"/>
      <c r="Q45" s="277"/>
      <c r="R45" s="284"/>
      <c r="S45" s="291"/>
      <c r="T45" s="300"/>
      <c r="U45" s="307"/>
      <c r="V45" s="314"/>
      <c r="W45" s="321"/>
      <c r="X45" s="16">
        <f t="shared" si="4"/>
        <v>0</v>
      </c>
      <c r="Y45" s="27">
        <f t="shared" si="5"/>
        <v>0</v>
      </c>
    </row>
    <row r="46" spans="2:25" ht="19.5" thickBot="1" x14ac:dyDescent="0.35">
      <c r="B46" s="206" t="s">
        <v>1033</v>
      </c>
      <c r="C46" s="95" t="str">
        <f>IF(AND($Z$1=1,X46=0),"",VLOOKUP(B46,'Datenbank Holds'!B:C,2,FALSE))</f>
        <v>Bones (PU) Slim Pinches 2</v>
      </c>
      <c r="D46" s="95" t="str">
        <f>IF(AND($Z$1=1,X46=0),"",VLOOKUP(B46,'Datenbank Holds'!B:D,3,FALSE))</f>
        <v>XXL (Screw-On)</v>
      </c>
      <c r="E46" s="110">
        <f>VLOOKUP(B46,'Datenbank Holds'!B:G,6,FALSE)</f>
        <v>6</v>
      </c>
      <c r="F46" s="74">
        <f>IF($A$1=1,"",VLOOKUP(B46,'Datenbank Holds'!$B$3:$AC$1179,28,FALSE))</f>
        <v>349</v>
      </c>
      <c r="G46" s="111"/>
      <c r="H46" s="214"/>
      <c r="I46" s="221"/>
      <c r="J46" s="228"/>
      <c r="K46" s="235"/>
      <c r="L46" s="242"/>
      <c r="M46" s="249"/>
      <c r="N46" s="256"/>
      <c r="O46" s="263"/>
      <c r="P46" s="270"/>
      <c r="Q46" s="277"/>
      <c r="R46" s="284"/>
      <c r="S46" s="291"/>
      <c r="T46" s="300"/>
      <c r="U46" s="307"/>
      <c r="V46" s="314"/>
      <c r="W46" s="321"/>
      <c r="X46" s="16">
        <f t="shared" si="4"/>
        <v>0</v>
      </c>
      <c r="Y46" s="27">
        <f t="shared" si="5"/>
        <v>0</v>
      </c>
    </row>
    <row r="47" spans="2:25" ht="19.5" thickBot="1" x14ac:dyDescent="0.35">
      <c r="B47" s="206" t="s">
        <v>1031</v>
      </c>
      <c r="C47" s="95" t="str">
        <f>IF(AND($Z$1=1,X47=0),"",VLOOKUP(B47,'Datenbank Holds'!B:C,2,FALSE))</f>
        <v>Bones (PU) Big Pinches</v>
      </c>
      <c r="D47" s="95" t="str">
        <f>IF(AND($Z$1=1,X47=0),"",VLOOKUP(B47,'Datenbank Holds'!B:D,3,FALSE))</f>
        <v>L (Screw-On)</v>
      </c>
      <c r="E47" s="110">
        <f>VLOOKUP(B47,'Datenbank Holds'!B:G,6,FALSE)</f>
        <v>6</v>
      </c>
      <c r="F47" s="74">
        <f>IF($A$1=1,"",VLOOKUP(B47,'Datenbank Holds'!$B$3:$AC$1179,28,FALSE))</f>
        <v>139</v>
      </c>
      <c r="G47" s="111"/>
      <c r="H47" s="214"/>
      <c r="I47" s="221"/>
      <c r="J47" s="228"/>
      <c r="K47" s="235"/>
      <c r="L47" s="242"/>
      <c r="M47" s="249"/>
      <c r="N47" s="256"/>
      <c r="O47" s="263"/>
      <c r="P47" s="270"/>
      <c r="Q47" s="277"/>
      <c r="R47" s="284"/>
      <c r="S47" s="291"/>
      <c r="T47" s="300"/>
      <c r="U47" s="307"/>
      <c r="V47" s="314"/>
      <c r="W47" s="321"/>
      <c r="X47" s="16">
        <f t="shared" si="4"/>
        <v>0</v>
      </c>
      <c r="Y47" s="27">
        <f t="shared" si="5"/>
        <v>0</v>
      </c>
    </row>
    <row r="48" spans="2:25" ht="19.5" thickBot="1" x14ac:dyDescent="0.35">
      <c r="B48" s="206" t="s">
        <v>1029</v>
      </c>
      <c r="C48" s="95" t="str">
        <f>IF(AND($Z$1=1,X48=0),"",VLOOKUP(B48,'Datenbank Holds'!B:C,2,FALSE))</f>
        <v>Bones (PU) Medium Pinches 1</v>
      </c>
      <c r="D48" s="95" t="str">
        <f>IF(AND($Z$1=1,X48=0),"",VLOOKUP(B48,'Datenbank Holds'!B:D,3,FALSE))</f>
        <v>M (Screw-On)</v>
      </c>
      <c r="E48" s="110">
        <f>VLOOKUP(B48,'Datenbank Holds'!B:G,6,FALSE)</f>
        <v>6</v>
      </c>
      <c r="F48" s="74">
        <f>IF($A$1=1,"",VLOOKUP(B48,'Datenbank Holds'!$B$3:$AC$1179,28,FALSE))</f>
        <v>89</v>
      </c>
      <c r="G48" s="111"/>
      <c r="H48" s="214"/>
      <c r="I48" s="221"/>
      <c r="J48" s="228"/>
      <c r="K48" s="235"/>
      <c r="L48" s="242"/>
      <c r="M48" s="249"/>
      <c r="N48" s="256"/>
      <c r="O48" s="263"/>
      <c r="P48" s="270"/>
      <c r="Q48" s="277"/>
      <c r="R48" s="284"/>
      <c r="S48" s="291"/>
      <c r="T48" s="300"/>
      <c r="U48" s="307"/>
      <c r="V48" s="314"/>
      <c r="W48" s="321"/>
      <c r="X48" s="16">
        <f t="shared" si="4"/>
        <v>0</v>
      </c>
      <c r="Y48" s="27">
        <f t="shared" si="5"/>
        <v>0</v>
      </c>
    </row>
    <row r="49" spans="2:25" ht="19.5" thickBot="1" x14ac:dyDescent="0.35">
      <c r="B49" s="206" t="s">
        <v>1030</v>
      </c>
      <c r="C49" s="95" t="str">
        <f>IF(AND($Z$1=1,X49=0),"",VLOOKUP(B49,'Datenbank Holds'!B:C,2,FALSE))</f>
        <v>Bones (PU) Medium Pinches 2</v>
      </c>
      <c r="D49" s="95" t="str">
        <f>IF(AND($Z$1=1,X49=0),"",VLOOKUP(B49,'Datenbank Holds'!B:D,3,FALSE))</f>
        <v>L (Screw-On)</v>
      </c>
      <c r="E49" s="110">
        <f>VLOOKUP(B49,'Datenbank Holds'!B:G,6,FALSE)</f>
        <v>6</v>
      </c>
      <c r="F49" s="74">
        <f>IF($A$1=1,"",VLOOKUP(B49,'Datenbank Holds'!$B$3:$AC$1179,28,FALSE))</f>
        <v>144</v>
      </c>
      <c r="G49" s="111"/>
      <c r="H49" s="214"/>
      <c r="I49" s="221"/>
      <c r="J49" s="228"/>
      <c r="K49" s="235"/>
      <c r="L49" s="242"/>
      <c r="M49" s="249"/>
      <c r="N49" s="256"/>
      <c r="O49" s="263"/>
      <c r="P49" s="270"/>
      <c r="Q49" s="277"/>
      <c r="R49" s="284"/>
      <c r="S49" s="291"/>
      <c r="T49" s="300"/>
      <c r="U49" s="307"/>
      <c r="V49" s="314"/>
      <c r="W49" s="321"/>
      <c r="X49" s="16">
        <f t="shared" si="4"/>
        <v>0</v>
      </c>
      <c r="Y49" s="27">
        <f t="shared" si="5"/>
        <v>0</v>
      </c>
    </row>
    <row r="50" spans="2:25" ht="19.5" thickBot="1" x14ac:dyDescent="0.35">
      <c r="B50" s="206" t="s">
        <v>1028</v>
      </c>
      <c r="C50" s="95" t="str">
        <f>IF(AND($Z$1=1,X50=0),"",VLOOKUP(B50,'Datenbank Holds'!B:C,2,FALSE))</f>
        <v>Bones (PU) Small Pinches</v>
      </c>
      <c r="D50" s="95" t="str">
        <f>IF(AND($Z$1=1,X50=0),"",VLOOKUP(B50,'Datenbank Holds'!B:D,3,FALSE))</f>
        <v>M (Screw-On)</v>
      </c>
      <c r="E50" s="110">
        <f>VLOOKUP(B50,'Datenbank Holds'!B:G,6,FALSE)</f>
        <v>12</v>
      </c>
      <c r="F50" s="74">
        <f>IF($A$1=1,"",VLOOKUP(B50,'Datenbank Holds'!$B$3:$AC$1179,28,FALSE))</f>
        <v>89</v>
      </c>
      <c r="G50" s="111"/>
      <c r="H50" s="214"/>
      <c r="I50" s="221"/>
      <c r="J50" s="228"/>
      <c r="K50" s="235"/>
      <c r="L50" s="242"/>
      <c r="M50" s="249"/>
      <c r="N50" s="256"/>
      <c r="O50" s="263"/>
      <c r="P50" s="270"/>
      <c r="Q50" s="277"/>
      <c r="R50" s="284"/>
      <c r="S50" s="291"/>
      <c r="T50" s="300"/>
      <c r="U50" s="307"/>
      <c r="V50" s="314"/>
      <c r="W50" s="321"/>
      <c r="X50" s="16">
        <f t="shared" si="4"/>
        <v>0</v>
      </c>
      <c r="Y50" s="27">
        <f t="shared" si="5"/>
        <v>0</v>
      </c>
    </row>
    <row r="51" spans="2:25" ht="19.5" thickBot="1" x14ac:dyDescent="0.35">
      <c r="B51" s="206" t="s">
        <v>1026</v>
      </c>
      <c r="C51" s="95" t="str">
        <f>IF(AND($Z$1=1,X51=0),"",VLOOKUP(B51,'Datenbank Holds'!B:C,2,FALSE))</f>
        <v>Bones (PU) Footholds 1</v>
      </c>
      <c r="D51" s="95" t="str">
        <f>IF(AND($Z$1=1,X51=0),"",VLOOKUP(B51,'Datenbank Holds'!B:D,3,FALSE))</f>
        <v>S (Screw-On)</v>
      </c>
      <c r="E51" s="110">
        <f>VLOOKUP(B51,'Datenbank Holds'!B:G,6,FALSE)</f>
        <v>12</v>
      </c>
      <c r="F51" s="74">
        <f>IF($A$1=1,"",VLOOKUP(B51,'Datenbank Holds'!$B$3:$AC$1179,28,FALSE))</f>
        <v>49</v>
      </c>
      <c r="G51" s="111"/>
      <c r="H51" s="214"/>
      <c r="I51" s="221"/>
      <c r="J51" s="228"/>
      <c r="K51" s="235"/>
      <c r="L51" s="242"/>
      <c r="M51" s="249"/>
      <c r="N51" s="256"/>
      <c r="O51" s="263"/>
      <c r="P51" s="270"/>
      <c r="Q51" s="277"/>
      <c r="R51" s="284"/>
      <c r="S51" s="291"/>
      <c r="T51" s="300"/>
      <c r="U51" s="307"/>
      <c r="V51" s="314"/>
      <c r="W51" s="321"/>
      <c r="X51" s="16">
        <f t="shared" si="4"/>
        <v>0</v>
      </c>
      <c r="Y51" s="27">
        <f t="shared" si="5"/>
        <v>0</v>
      </c>
    </row>
    <row r="52" spans="2:25" ht="19.5" thickBot="1" x14ac:dyDescent="0.35">
      <c r="B52" s="206" t="s">
        <v>1027</v>
      </c>
      <c r="C52" s="95" t="str">
        <f>IF(AND($Z$1=1,X52=0),"",VLOOKUP(B52,'Datenbank Holds'!B:C,2,FALSE))</f>
        <v>Bones (PU) Footholds 2</v>
      </c>
      <c r="D52" s="95" t="str">
        <f>IF(AND($Z$1=1,X52=0),"",VLOOKUP(B52,'Datenbank Holds'!B:D,3,FALSE))</f>
        <v>S (Screw-On)</v>
      </c>
      <c r="E52" s="110">
        <f>VLOOKUP(B52,'Datenbank Holds'!B:G,6,FALSE)</f>
        <v>12</v>
      </c>
      <c r="F52" s="74">
        <f>IF($A$1=1,"",VLOOKUP(B52,'Datenbank Holds'!$B$3:$AC$1179,28,FALSE))</f>
        <v>69</v>
      </c>
      <c r="G52" s="111"/>
      <c r="H52" s="214"/>
      <c r="I52" s="221"/>
      <c r="J52" s="228"/>
      <c r="K52" s="235"/>
      <c r="L52" s="242"/>
      <c r="M52" s="249"/>
      <c r="N52" s="256"/>
      <c r="O52" s="263"/>
      <c r="P52" s="270"/>
      <c r="Q52" s="277"/>
      <c r="R52" s="284"/>
      <c r="S52" s="291"/>
      <c r="T52" s="300"/>
      <c r="U52" s="307"/>
      <c r="V52" s="314"/>
      <c r="W52" s="321"/>
      <c r="X52" s="16">
        <f t="shared" si="4"/>
        <v>0</v>
      </c>
      <c r="Y52" s="27">
        <f t="shared" si="5"/>
        <v>0</v>
      </c>
    </row>
    <row r="53" spans="2:25" ht="19.5" thickBot="1" x14ac:dyDescent="0.35">
      <c r="B53" s="114" t="s">
        <v>479</v>
      </c>
      <c r="C53" s="95" t="str">
        <f>IF(AND($Z$1=1,X53=0),"",VLOOKUP(B53,'Datenbank Holds'!B:C,2,FALSE))</f>
        <v>Northern Lights Set (4-19)</v>
      </c>
      <c r="D53" s="95" t="str">
        <f>IF(AND($Z$1=1,X53=0),"",VLOOKUP(B53,'Datenbank Holds'!B:D,3,FALSE))</f>
        <v>S-XL</v>
      </c>
      <c r="E53" s="110">
        <f>VLOOKUP(B53,'Datenbank Holds'!B:G,6,FALSE)</f>
        <v>96</v>
      </c>
      <c r="F53" s="74">
        <f>IF($A$1=1,"",VLOOKUP(B53,'Datenbank Holds'!$B$3:$AC$1179,28,FALSE))</f>
        <v>946.19999999999993</v>
      </c>
      <c r="G53" s="111"/>
      <c r="H53" s="214"/>
      <c r="I53" s="221"/>
      <c r="J53" s="228"/>
      <c r="K53" s="235"/>
      <c r="L53" s="242"/>
      <c r="M53" s="249"/>
      <c r="N53" s="256"/>
      <c r="O53" s="263"/>
      <c r="P53" s="270"/>
      <c r="Q53" s="277"/>
      <c r="R53" s="284"/>
      <c r="S53" s="291"/>
      <c r="T53" s="300"/>
      <c r="U53" s="307"/>
      <c r="V53" s="314"/>
      <c r="W53" s="321"/>
      <c r="X53" s="16">
        <f t="shared" ref="X53:X94" si="6">SUM(G53:W53)*E53</f>
        <v>0</v>
      </c>
      <c r="Y53" s="27">
        <f t="shared" ref="Y53:Y94" si="7">IF($A$1=1,"",SUM(G53:S53)*F53+SUM(T53:W53)*1.05*F53)</f>
        <v>0</v>
      </c>
    </row>
    <row r="54" spans="2:25" ht="19.5" thickBot="1" x14ac:dyDescent="0.35">
      <c r="B54" s="114" t="s">
        <v>239</v>
      </c>
      <c r="C54" s="95" t="str">
        <f>IF(AND($Z$1=1,X54=0),"",VLOOKUP(B54,'Datenbank Holds'!B:C,2,FALSE))</f>
        <v>Northern Lights 1</v>
      </c>
      <c r="D54" s="95" t="str">
        <f>IF(AND($Z$1=1,X54=0),"",VLOOKUP(B54,'Datenbank Holds'!B:D,3,FALSE))</f>
        <v>XL (Screw-On)</v>
      </c>
      <c r="E54" s="110">
        <f>VLOOKUP(B54,'Datenbank Holds'!B:G,6,FALSE)</f>
        <v>6</v>
      </c>
      <c r="F54" s="74">
        <f>IF($A$1=1,"",VLOOKUP(B54,'Datenbank Holds'!$B$3:$AC$1179,28,FALSE))</f>
        <v>146</v>
      </c>
      <c r="G54" s="111"/>
      <c r="H54" s="214"/>
      <c r="I54" s="221"/>
      <c r="J54" s="228"/>
      <c r="K54" s="235"/>
      <c r="L54" s="242"/>
      <c r="M54" s="249"/>
      <c r="N54" s="256"/>
      <c r="O54" s="263"/>
      <c r="P54" s="270"/>
      <c r="Q54" s="277"/>
      <c r="R54" s="284"/>
      <c r="S54" s="291"/>
      <c r="T54" s="300"/>
      <c r="U54" s="307"/>
      <c r="V54" s="314"/>
      <c r="W54" s="321"/>
      <c r="X54" s="16">
        <f t="shared" ref="X54" si="8">SUM(G54:W54)*E54</f>
        <v>0</v>
      </c>
      <c r="Y54" s="27">
        <f t="shared" ref="Y54" si="9">IF($A$1=1,"",SUM(G54:S54)*F54+SUM(T54:W54)*1.05*F54)</f>
        <v>0</v>
      </c>
    </row>
    <row r="55" spans="2:25" ht="19.5" thickBot="1" x14ac:dyDescent="0.35">
      <c r="B55" s="114" t="s">
        <v>240</v>
      </c>
      <c r="C55" s="95" t="str">
        <f>IF(AND($Z$1=1,X55=0),"",VLOOKUP(B55,'Datenbank Holds'!B:C,2,FALSE))</f>
        <v>Northern Lights 2</v>
      </c>
      <c r="D55" s="95" t="str">
        <f>IF(AND($Z$1=1,X55=0),"",VLOOKUP(B55,'Datenbank Holds'!B:D,3,FALSE))</f>
        <v>XL (Screw-On)</v>
      </c>
      <c r="E55" s="110">
        <f>VLOOKUP(B55,'Datenbank Holds'!B:G,6,FALSE)</f>
        <v>6</v>
      </c>
      <c r="F55" s="74">
        <f>IF($A$1=1,"",VLOOKUP(B55,'Datenbank Holds'!$B$3:$AC$1179,28,FALSE))</f>
        <v>139</v>
      </c>
      <c r="G55" s="111"/>
      <c r="H55" s="214"/>
      <c r="I55" s="221"/>
      <c r="J55" s="228"/>
      <c r="K55" s="235"/>
      <c r="L55" s="242"/>
      <c r="M55" s="249"/>
      <c r="N55" s="256"/>
      <c r="O55" s="263"/>
      <c r="P55" s="270"/>
      <c r="Q55" s="277"/>
      <c r="R55" s="284"/>
      <c r="S55" s="291"/>
      <c r="T55" s="300"/>
      <c r="U55" s="307"/>
      <c r="V55" s="314"/>
      <c r="W55" s="321"/>
      <c r="X55" s="16">
        <f t="shared" si="6"/>
        <v>0</v>
      </c>
      <c r="Y55" s="27">
        <f t="shared" si="7"/>
        <v>0</v>
      </c>
    </row>
    <row r="56" spans="2:25" ht="19.5" thickBot="1" x14ac:dyDescent="0.35">
      <c r="B56" s="114" t="s">
        <v>241</v>
      </c>
      <c r="C56" s="95" t="str">
        <f>IF(AND($Z$1=1,X56=0),"",VLOOKUP(B56,'Datenbank Holds'!B:C,2,FALSE))</f>
        <v>Northern Lights 3</v>
      </c>
      <c r="D56" s="95" t="str">
        <f>IF(AND($Z$1=1,X56=0),"",VLOOKUP(B56,'Datenbank Holds'!B:D,3,FALSE))</f>
        <v>XL (Screw-On)</v>
      </c>
      <c r="E56" s="110">
        <f>VLOOKUP(B56,'Datenbank Holds'!B:G,6,FALSE)</f>
        <v>6</v>
      </c>
      <c r="F56" s="74">
        <f>IF($A$1=1,"",VLOOKUP(B56,'Datenbank Holds'!$B$3:$AC$1179,28,FALSE))</f>
        <v>91</v>
      </c>
      <c r="G56" s="111"/>
      <c r="H56" s="214"/>
      <c r="I56" s="221"/>
      <c r="J56" s="228"/>
      <c r="K56" s="235"/>
      <c r="L56" s="242"/>
      <c r="M56" s="249"/>
      <c r="N56" s="256"/>
      <c r="O56" s="263"/>
      <c r="P56" s="270"/>
      <c r="Q56" s="277"/>
      <c r="R56" s="284"/>
      <c r="S56" s="291"/>
      <c r="T56" s="300"/>
      <c r="U56" s="307"/>
      <c r="V56" s="314"/>
      <c r="W56" s="321"/>
      <c r="X56" s="16">
        <f t="shared" si="6"/>
        <v>0</v>
      </c>
      <c r="Y56" s="27">
        <f t="shared" si="7"/>
        <v>0</v>
      </c>
    </row>
    <row r="57" spans="2:25" ht="19.5" thickBot="1" x14ac:dyDescent="0.35">
      <c r="B57" s="114" t="s">
        <v>242</v>
      </c>
      <c r="C57" s="95" t="str">
        <f>IF(AND($Z$1=1,X57=0),"",VLOOKUP(B57,'Datenbank Holds'!B:C,2,FALSE))</f>
        <v>Northern Lights 4</v>
      </c>
      <c r="D57" s="95" t="str">
        <f>IF(AND($Z$1=1,X57=0),"",VLOOKUP(B57,'Datenbank Holds'!B:D,3,FALSE))</f>
        <v>XL</v>
      </c>
      <c r="E57" s="110">
        <f>VLOOKUP(B57,'Datenbank Holds'!B:G,6,FALSE)</f>
        <v>6</v>
      </c>
      <c r="F57" s="74">
        <f>IF($A$1=1,"",VLOOKUP(B57,'Datenbank Holds'!$B$3:$AC$1179,28,FALSE))</f>
        <v>125</v>
      </c>
      <c r="G57" s="111"/>
      <c r="H57" s="214"/>
      <c r="I57" s="221"/>
      <c r="J57" s="228"/>
      <c r="K57" s="235"/>
      <c r="L57" s="242"/>
      <c r="M57" s="249"/>
      <c r="N57" s="256"/>
      <c r="O57" s="263"/>
      <c r="P57" s="270"/>
      <c r="Q57" s="277"/>
      <c r="R57" s="284"/>
      <c r="S57" s="291"/>
      <c r="T57" s="300"/>
      <c r="U57" s="307"/>
      <c r="V57" s="314"/>
      <c r="W57" s="321"/>
      <c r="X57" s="16">
        <f t="shared" si="6"/>
        <v>0</v>
      </c>
      <c r="Y57" s="27">
        <f t="shared" si="7"/>
        <v>0</v>
      </c>
    </row>
    <row r="58" spans="2:25" ht="19.5" thickBot="1" x14ac:dyDescent="0.35">
      <c r="B58" s="114" t="s">
        <v>245</v>
      </c>
      <c r="C58" s="95" t="str">
        <f>IF(AND($Z$1=1,X58=0),"",VLOOKUP(B58,'Datenbank Holds'!B:C,2,FALSE))</f>
        <v>Northern Lights 5</v>
      </c>
      <c r="D58" s="95" t="str">
        <f>IF(AND($Z$1=1,X58=0),"",VLOOKUP(B58,'Datenbank Holds'!B:D,3,FALSE))</f>
        <v>L (Screw-On)</v>
      </c>
      <c r="E58" s="110">
        <f>VLOOKUP(B58,'Datenbank Holds'!B:G,6,FALSE)</f>
        <v>6</v>
      </c>
      <c r="F58" s="74">
        <f>IF($A$1=1,"",VLOOKUP(B58,'Datenbank Holds'!$B$3:$AC$1179,28,FALSE))</f>
        <v>73</v>
      </c>
      <c r="G58" s="111"/>
      <c r="H58" s="214"/>
      <c r="I58" s="221"/>
      <c r="J58" s="228"/>
      <c r="K58" s="235"/>
      <c r="L58" s="242"/>
      <c r="M58" s="249"/>
      <c r="N58" s="256"/>
      <c r="O58" s="263"/>
      <c r="P58" s="270"/>
      <c r="Q58" s="277"/>
      <c r="R58" s="284"/>
      <c r="S58" s="291"/>
      <c r="T58" s="300"/>
      <c r="U58" s="307"/>
      <c r="V58" s="314"/>
      <c r="W58" s="321"/>
      <c r="X58" s="16">
        <f t="shared" si="6"/>
        <v>0</v>
      </c>
      <c r="Y58" s="27">
        <f t="shared" si="7"/>
        <v>0</v>
      </c>
    </row>
    <row r="59" spans="2:25" ht="19.5" thickBot="1" x14ac:dyDescent="0.35">
      <c r="B59" s="114" t="s">
        <v>246</v>
      </c>
      <c r="C59" s="95" t="str">
        <f>IF(AND($Z$1=1,X59=0),"",VLOOKUP(B59,'Datenbank Holds'!B:C,2,FALSE))</f>
        <v>Northern Lights 6</v>
      </c>
      <c r="D59" s="95" t="str">
        <f>IF(AND($Z$1=1,X59=0),"",VLOOKUP(B59,'Datenbank Holds'!B:D,3,FALSE))</f>
        <v>L</v>
      </c>
      <c r="E59" s="110">
        <f>VLOOKUP(B59,'Datenbank Holds'!B:G,6,FALSE)</f>
        <v>6</v>
      </c>
      <c r="F59" s="74">
        <f>IF($A$1=1,"",VLOOKUP(B59,'Datenbank Holds'!$B$3:$AC$1179,28,FALSE))</f>
        <v>86</v>
      </c>
      <c r="G59" s="111"/>
      <c r="H59" s="214"/>
      <c r="I59" s="221"/>
      <c r="J59" s="228"/>
      <c r="K59" s="235"/>
      <c r="L59" s="242"/>
      <c r="M59" s="249"/>
      <c r="N59" s="256"/>
      <c r="O59" s="263"/>
      <c r="P59" s="270"/>
      <c r="Q59" s="277"/>
      <c r="R59" s="284"/>
      <c r="S59" s="291"/>
      <c r="T59" s="300"/>
      <c r="U59" s="307"/>
      <c r="V59" s="314"/>
      <c r="W59" s="321"/>
      <c r="X59" s="16">
        <f t="shared" si="6"/>
        <v>0</v>
      </c>
      <c r="Y59" s="27">
        <f t="shared" si="7"/>
        <v>0</v>
      </c>
    </row>
    <row r="60" spans="2:25" ht="19.5" thickBot="1" x14ac:dyDescent="0.35">
      <c r="B60" s="114" t="s">
        <v>247</v>
      </c>
      <c r="C60" s="95" t="str">
        <f>IF(AND($Z$1=1,X60=0),"",VLOOKUP(B60,'Datenbank Holds'!B:C,2,FALSE))</f>
        <v>Northern Lights 7</v>
      </c>
      <c r="D60" s="95" t="str">
        <f>IF(AND($Z$1=1,X60=0),"",VLOOKUP(B60,'Datenbank Holds'!B:D,3,FALSE))</f>
        <v>M</v>
      </c>
      <c r="E60" s="110">
        <f>VLOOKUP(B60,'Datenbank Holds'!B:G,6,FALSE)</f>
        <v>6</v>
      </c>
      <c r="F60" s="74">
        <f>IF($A$1=1,"",VLOOKUP(B60,'Datenbank Holds'!$B$3:$AC$1179,28,FALSE))</f>
        <v>47</v>
      </c>
      <c r="G60" s="111"/>
      <c r="H60" s="214"/>
      <c r="I60" s="221"/>
      <c r="J60" s="228"/>
      <c r="K60" s="235"/>
      <c r="L60" s="242"/>
      <c r="M60" s="249"/>
      <c r="N60" s="256"/>
      <c r="O60" s="263"/>
      <c r="P60" s="270"/>
      <c r="Q60" s="277"/>
      <c r="R60" s="284"/>
      <c r="S60" s="291"/>
      <c r="T60" s="300"/>
      <c r="U60" s="307"/>
      <c r="V60" s="314"/>
      <c r="W60" s="321"/>
      <c r="X60" s="16">
        <f t="shared" si="6"/>
        <v>0</v>
      </c>
      <c r="Y60" s="27">
        <f t="shared" si="7"/>
        <v>0</v>
      </c>
    </row>
    <row r="61" spans="2:25" ht="19.5" thickBot="1" x14ac:dyDescent="0.35">
      <c r="B61" s="114" t="s">
        <v>248</v>
      </c>
      <c r="C61" s="95" t="str">
        <f>IF(AND($Z$1=1,X61=0),"",VLOOKUP(B61,'Datenbank Holds'!B:C,2,FALSE))</f>
        <v>Northern Lights 8</v>
      </c>
      <c r="D61" s="95" t="str">
        <f>IF(AND($Z$1=1,X61=0),"",VLOOKUP(B61,'Datenbank Holds'!B:D,3,FALSE))</f>
        <v>M</v>
      </c>
      <c r="E61" s="110">
        <f>VLOOKUP(B61,'Datenbank Holds'!B:G,6,FALSE)</f>
        <v>6</v>
      </c>
      <c r="F61" s="74">
        <f>IF($A$1=1,"",VLOOKUP(B61,'Datenbank Holds'!$B$3:$AC$1179,28,FALSE))</f>
        <v>47</v>
      </c>
      <c r="G61" s="111"/>
      <c r="H61" s="214"/>
      <c r="I61" s="221"/>
      <c r="J61" s="228"/>
      <c r="K61" s="235"/>
      <c r="L61" s="242"/>
      <c r="M61" s="249"/>
      <c r="N61" s="256"/>
      <c r="O61" s="263"/>
      <c r="P61" s="270"/>
      <c r="Q61" s="277"/>
      <c r="R61" s="284"/>
      <c r="S61" s="291"/>
      <c r="T61" s="300"/>
      <c r="U61" s="307"/>
      <c r="V61" s="314"/>
      <c r="W61" s="321"/>
      <c r="X61" s="16">
        <f t="shared" si="6"/>
        <v>0</v>
      </c>
      <c r="Y61" s="27">
        <f t="shared" si="7"/>
        <v>0</v>
      </c>
    </row>
    <row r="62" spans="2:25" ht="19.5" thickBot="1" x14ac:dyDescent="0.35">
      <c r="B62" s="114" t="s">
        <v>249</v>
      </c>
      <c r="C62" s="95" t="str">
        <f>IF(AND($Z$1=1,X62=0),"",VLOOKUP(B62,'Datenbank Holds'!B:C,2,FALSE))</f>
        <v>Northern Lights 9</v>
      </c>
      <c r="D62" s="95" t="str">
        <f>IF(AND($Z$1=1,X62=0),"",VLOOKUP(B62,'Datenbank Holds'!B:D,3,FALSE))</f>
        <v>L</v>
      </c>
      <c r="E62" s="110">
        <f>VLOOKUP(B62,'Datenbank Holds'!B:G,6,FALSE)</f>
        <v>6</v>
      </c>
      <c r="F62" s="74">
        <f>IF($A$1=1,"",VLOOKUP(B62,'Datenbank Holds'!$B$3:$AC$1179,28,FALSE))</f>
        <v>47</v>
      </c>
      <c r="G62" s="111"/>
      <c r="H62" s="214"/>
      <c r="I62" s="221"/>
      <c r="J62" s="228"/>
      <c r="K62" s="235"/>
      <c r="L62" s="242"/>
      <c r="M62" s="249"/>
      <c r="N62" s="256"/>
      <c r="O62" s="263"/>
      <c r="P62" s="270"/>
      <c r="Q62" s="277"/>
      <c r="R62" s="284"/>
      <c r="S62" s="291"/>
      <c r="T62" s="300"/>
      <c r="U62" s="307"/>
      <c r="V62" s="314"/>
      <c r="W62" s="321"/>
      <c r="X62" s="16">
        <f t="shared" si="6"/>
        <v>0</v>
      </c>
      <c r="Y62" s="27">
        <f t="shared" si="7"/>
        <v>0</v>
      </c>
    </row>
    <row r="63" spans="2:25" ht="19.5" thickBot="1" x14ac:dyDescent="0.35">
      <c r="B63" s="114" t="s">
        <v>250</v>
      </c>
      <c r="C63" s="95" t="str">
        <f>IF(AND($Z$1=1,X63=0),"",VLOOKUP(B63,'Datenbank Holds'!B:C,2,FALSE))</f>
        <v>Northern Lights 10</v>
      </c>
      <c r="D63" s="95" t="str">
        <f>IF(AND($Z$1=1,X63=0),"",VLOOKUP(B63,'Datenbank Holds'!B:D,3,FALSE))</f>
        <v>M</v>
      </c>
      <c r="E63" s="110">
        <f>VLOOKUP(B63,'Datenbank Holds'!B:G,6,FALSE)</f>
        <v>6</v>
      </c>
      <c r="F63" s="74">
        <f>IF($A$1=1,"",VLOOKUP(B63,'Datenbank Holds'!$B$3:$AC$1179,28,FALSE))</f>
        <v>37</v>
      </c>
      <c r="G63" s="111"/>
      <c r="H63" s="214"/>
      <c r="I63" s="221"/>
      <c r="J63" s="228"/>
      <c r="K63" s="235"/>
      <c r="L63" s="242"/>
      <c r="M63" s="249"/>
      <c r="N63" s="256"/>
      <c r="O63" s="263"/>
      <c r="P63" s="270"/>
      <c r="Q63" s="277"/>
      <c r="R63" s="284"/>
      <c r="S63" s="291"/>
      <c r="T63" s="300"/>
      <c r="U63" s="307"/>
      <c r="V63" s="314"/>
      <c r="W63" s="321"/>
      <c r="X63" s="16">
        <f t="shared" si="6"/>
        <v>0</v>
      </c>
      <c r="Y63" s="27">
        <f t="shared" si="7"/>
        <v>0</v>
      </c>
    </row>
    <row r="64" spans="2:25" ht="19.5" thickBot="1" x14ac:dyDescent="0.35">
      <c r="B64" s="114" t="s">
        <v>251</v>
      </c>
      <c r="C64" s="95" t="str">
        <f>IF(AND($Z$1=1,X64=0),"",VLOOKUP(B64,'Datenbank Holds'!B:C,2,FALSE))</f>
        <v>Northern Lights 11</v>
      </c>
      <c r="D64" s="95" t="str">
        <f>IF(AND($Z$1=1,X64=0),"",VLOOKUP(B64,'Datenbank Holds'!B:D,3,FALSE))</f>
        <v>M</v>
      </c>
      <c r="E64" s="110">
        <f>VLOOKUP(B64,'Datenbank Holds'!B:G,6,FALSE)</f>
        <v>6</v>
      </c>
      <c r="F64" s="74">
        <f>IF($A$1=1,"",VLOOKUP(B64,'Datenbank Holds'!$B$3:$AC$1179,28,FALSE))</f>
        <v>37</v>
      </c>
      <c r="G64" s="111"/>
      <c r="H64" s="214"/>
      <c r="I64" s="221"/>
      <c r="J64" s="228"/>
      <c r="K64" s="235"/>
      <c r="L64" s="242"/>
      <c r="M64" s="249"/>
      <c r="N64" s="256"/>
      <c r="O64" s="263"/>
      <c r="P64" s="270"/>
      <c r="Q64" s="277"/>
      <c r="R64" s="284"/>
      <c r="S64" s="291"/>
      <c r="T64" s="300"/>
      <c r="U64" s="307"/>
      <c r="V64" s="314"/>
      <c r="W64" s="321"/>
      <c r="X64" s="16">
        <f t="shared" si="6"/>
        <v>0</v>
      </c>
      <c r="Y64" s="27">
        <f t="shared" si="7"/>
        <v>0</v>
      </c>
    </row>
    <row r="65" spans="2:25" ht="19.5" thickBot="1" x14ac:dyDescent="0.35">
      <c r="B65" s="114" t="s">
        <v>252</v>
      </c>
      <c r="C65" s="95" t="str">
        <f>IF(AND($Z$1=1,X65=0),"",VLOOKUP(B65,'Datenbank Holds'!B:C,2,FALSE))</f>
        <v>Northern Lights 12</v>
      </c>
      <c r="D65" s="95" t="str">
        <f>IF(AND($Z$1=1,X65=0),"",VLOOKUP(B65,'Datenbank Holds'!B:D,3,FALSE))</f>
        <v>M (Screw-On)</v>
      </c>
      <c r="E65" s="110">
        <f>VLOOKUP(B65,'Datenbank Holds'!B:G,6,FALSE)</f>
        <v>6</v>
      </c>
      <c r="F65" s="74">
        <f>IF($A$1=1,"",VLOOKUP(B65,'Datenbank Holds'!$B$3:$AC$1179,28,FALSE))</f>
        <v>33</v>
      </c>
      <c r="G65" s="111"/>
      <c r="H65" s="214"/>
      <c r="I65" s="221"/>
      <c r="J65" s="228"/>
      <c r="K65" s="235"/>
      <c r="L65" s="242"/>
      <c r="M65" s="249"/>
      <c r="N65" s="256"/>
      <c r="O65" s="263"/>
      <c r="P65" s="270"/>
      <c r="Q65" s="277"/>
      <c r="R65" s="284"/>
      <c r="S65" s="291"/>
      <c r="T65" s="300"/>
      <c r="U65" s="307"/>
      <c r="V65" s="314"/>
      <c r="W65" s="321"/>
      <c r="X65" s="16">
        <f t="shared" si="6"/>
        <v>0</v>
      </c>
      <c r="Y65" s="27">
        <f t="shared" si="7"/>
        <v>0</v>
      </c>
    </row>
    <row r="66" spans="2:25" ht="19.5" thickBot="1" x14ac:dyDescent="0.35">
      <c r="B66" s="114" t="s">
        <v>253</v>
      </c>
      <c r="C66" s="95" t="str">
        <f>IF(AND($Z$1=1,X66=0),"",VLOOKUP(B66,'Datenbank Holds'!B:C,2,FALSE))</f>
        <v>Northern Lights 13</v>
      </c>
      <c r="D66" s="95" t="str">
        <f>IF(AND($Z$1=1,X66=0),"",VLOOKUP(B66,'Datenbank Holds'!B:D,3,FALSE))</f>
        <v>M (Screw-On)</v>
      </c>
      <c r="E66" s="110">
        <f>VLOOKUP(B66,'Datenbank Holds'!B:G,6,FALSE)</f>
        <v>6</v>
      </c>
      <c r="F66" s="74">
        <f>IF($A$1=1,"",VLOOKUP(B66,'Datenbank Holds'!$B$3:$AC$1179,28,FALSE))</f>
        <v>25</v>
      </c>
      <c r="G66" s="111"/>
      <c r="H66" s="214"/>
      <c r="I66" s="221"/>
      <c r="J66" s="228"/>
      <c r="K66" s="235"/>
      <c r="L66" s="242"/>
      <c r="M66" s="249"/>
      <c r="N66" s="256"/>
      <c r="O66" s="263"/>
      <c r="P66" s="270"/>
      <c r="Q66" s="277"/>
      <c r="R66" s="284"/>
      <c r="S66" s="291"/>
      <c r="T66" s="300"/>
      <c r="U66" s="307"/>
      <c r="V66" s="314"/>
      <c r="W66" s="321"/>
      <c r="X66" s="16">
        <f t="shared" si="6"/>
        <v>0</v>
      </c>
      <c r="Y66" s="27">
        <f t="shared" si="7"/>
        <v>0</v>
      </c>
    </row>
    <row r="67" spans="2:25" ht="19.5" thickBot="1" x14ac:dyDescent="0.35">
      <c r="B67" s="114" t="s">
        <v>254</v>
      </c>
      <c r="C67" s="95" t="str">
        <f>IF(AND($Z$1=1,X67=0),"",VLOOKUP(B67,'Datenbank Holds'!B:C,2,FALSE))</f>
        <v>Northern Lights 14</v>
      </c>
      <c r="D67" s="95" t="str">
        <f>IF(AND($Z$1=1,X67=0),"",VLOOKUP(B67,'Datenbank Holds'!B:D,3,FALSE))</f>
        <v>S (Screw-On)</v>
      </c>
      <c r="E67" s="110">
        <f>VLOOKUP(B67,'Datenbank Holds'!B:G,6,FALSE)</f>
        <v>6</v>
      </c>
      <c r="F67" s="74">
        <f>IF($A$1=1,"",VLOOKUP(B67,'Datenbank Holds'!$B$3:$AC$1179,28,FALSE))</f>
        <v>20</v>
      </c>
      <c r="G67" s="111"/>
      <c r="H67" s="214"/>
      <c r="I67" s="221"/>
      <c r="J67" s="228"/>
      <c r="K67" s="235"/>
      <c r="L67" s="242"/>
      <c r="M67" s="249"/>
      <c r="N67" s="256"/>
      <c r="O67" s="263"/>
      <c r="P67" s="270"/>
      <c r="Q67" s="277"/>
      <c r="R67" s="284"/>
      <c r="S67" s="291"/>
      <c r="T67" s="300"/>
      <c r="U67" s="307"/>
      <c r="V67" s="314"/>
      <c r="W67" s="321"/>
      <c r="X67" s="16">
        <f t="shared" si="6"/>
        <v>0</v>
      </c>
      <c r="Y67" s="27">
        <f t="shared" si="7"/>
        <v>0</v>
      </c>
    </row>
    <row r="68" spans="2:25" ht="19.5" thickBot="1" x14ac:dyDescent="0.35">
      <c r="B68" s="114" t="s">
        <v>255</v>
      </c>
      <c r="C68" s="95" t="str">
        <f>IF(AND($Z$1=1,X68=0),"",VLOOKUP(B68,'Datenbank Holds'!B:C,2,FALSE))</f>
        <v>Northern Lights 15</v>
      </c>
      <c r="D68" s="95" t="str">
        <f>IF(AND($Z$1=1,X68=0),"",VLOOKUP(B68,'Datenbank Holds'!B:D,3,FALSE))</f>
        <v>S (Screw-On)</v>
      </c>
      <c r="E68" s="110">
        <f>VLOOKUP(B68,'Datenbank Holds'!B:G,6,FALSE)</f>
        <v>6</v>
      </c>
      <c r="F68" s="74">
        <f>IF($A$1=1,"",VLOOKUP(B68,'Datenbank Holds'!$B$3:$AC$1179,28,FALSE))</f>
        <v>20</v>
      </c>
      <c r="G68" s="111"/>
      <c r="H68" s="214"/>
      <c r="I68" s="221"/>
      <c r="J68" s="228"/>
      <c r="K68" s="235"/>
      <c r="L68" s="242"/>
      <c r="M68" s="249"/>
      <c r="N68" s="256"/>
      <c r="O68" s="263"/>
      <c r="P68" s="270"/>
      <c r="Q68" s="277"/>
      <c r="R68" s="284"/>
      <c r="S68" s="291"/>
      <c r="T68" s="300"/>
      <c r="U68" s="307"/>
      <c r="V68" s="314"/>
      <c r="W68" s="321"/>
      <c r="X68" s="16">
        <f t="shared" si="6"/>
        <v>0</v>
      </c>
      <c r="Y68" s="27">
        <f t="shared" si="7"/>
        <v>0</v>
      </c>
    </row>
    <row r="69" spans="2:25" ht="19.5" thickBot="1" x14ac:dyDescent="0.35">
      <c r="B69" s="114" t="s">
        <v>256</v>
      </c>
      <c r="C69" s="95" t="str">
        <f>IF(AND($Z$1=1,X69=0),"",VLOOKUP(B69,'Datenbank Holds'!B:C,2,FALSE))</f>
        <v>Northern Lights 16</v>
      </c>
      <c r="D69" s="95" t="str">
        <f>IF(AND($Z$1=1,X69=0),"",VLOOKUP(B69,'Datenbank Holds'!B:D,3,FALSE))</f>
        <v>S</v>
      </c>
      <c r="E69" s="110">
        <f>VLOOKUP(B69,'Datenbank Holds'!B:G,6,FALSE)</f>
        <v>6</v>
      </c>
      <c r="F69" s="74">
        <f>IF($A$1=1,"",VLOOKUP(B69,'Datenbank Holds'!$B$3:$AC$1179,28,FALSE))</f>
        <v>23</v>
      </c>
      <c r="G69" s="111"/>
      <c r="H69" s="214"/>
      <c r="I69" s="221"/>
      <c r="J69" s="228"/>
      <c r="K69" s="235"/>
      <c r="L69" s="242"/>
      <c r="M69" s="249"/>
      <c r="N69" s="256"/>
      <c r="O69" s="263"/>
      <c r="P69" s="270"/>
      <c r="Q69" s="277"/>
      <c r="R69" s="284"/>
      <c r="S69" s="291"/>
      <c r="T69" s="300"/>
      <c r="U69" s="307"/>
      <c r="V69" s="314"/>
      <c r="W69" s="321"/>
      <c r="X69" s="64">
        <f t="shared" si="6"/>
        <v>0</v>
      </c>
      <c r="Y69" s="115">
        <f t="shared" si="7"/>
        <v>0</v>
      </c>
    </row>
    <row r="70" spans="2:25" ht="19.5" thickBot="1" x14ac:dyDescent="0.35">
      <c r="B70" s="114" t="s">
        <v>357</v>
      </c>
      <c r="C70" s="95" t="str">
        <f>IF(AND($Z$1=1,X70=0),"",VLOOKUP(B70,'Datenbank Holds'!B:C,2,FALSE))</f>
        <v>Northern Lights 17</v>
      </c>
      <c r="D70" s="95" t="str">
        <f>IF(AND($Z$1=1,X70=0),"",VLOOKUP(B70,'Datenbank Holds'!B:D,3,FALSE))</f>
        <v>XL</v>
      </c>
      <c r="E70" s="110">
        <f>VLOOKUP(B70,'Datenbank Holds'!B:G,6,FALSE)</f>
        <v>6</v>
      </c>
      <c r="F70" s="74">
        <f>IF($A$1=1,"",VLOOKUP(B70,'Datenbank Holds'!$B$3:$AC$1179,28,FALSE))</f>
        <v>146</v>
      </c>
      <c r="G70" s="111"/>
      <c r="H70" s="214"/>
      <c r="I70" s="221"/>
      <c r="J70" s="228"/>
      <c r="K70" s="235"/>
      <c r="L70" s="242"/>
      <c r="M70" s="249"/>
      <c r="N70" s="256"/>
      <c r="O70" s="263"/>
      <c r="P70" s="270"/>
      <c r="Q70" s="277"/>
      <c r="R70" s="284"/>
      <c r="S70" s="291"/>
      <c r="T70" s="300"/>
      <c r="U70" s="307"/>
      <c r="V70" s="314"/>
      <c r="W70" s="321"/>
      <c r="X70" s="64">
        <f t="shared" si="6"/>
        <v>0</v>
      </c>
      <c r="Y70" s="115">
        <f t="shared" si="7"/>
        <v>0</v>
      </c>
    </row>
    <row r="71" spans="2:25" ht="19.5" thickBot="1" x14ac:dyDescent="0.35">
      <c r="B71" s="114" t="s">
        <v>358</v>
      </c>
      <c r="C71" s="95" t="str">
        <f>IF(AND($Z$1=1,X71=0),"",VLOOKUP(B71,'Datenbank Holds'!B:C,2,FALSE))</f>
        <v>Northern Lights 18</v>
      </c>
      <c r="D71" s="95" t="str">
        <f>IF(AND($Z$1=1,X71=0),"",VLOOKUP(B71,'Datenbank Holds'!B:D,3,FALSE))</f>
        <v>XL</v>
      </c>
      <c r="E71" s="110">
        <f>VLOOKUP(B71,'Datenbank Holds'!B:G,6,FALSE)</f>
        <v>6</v>
      </c>
      <c r="F71" s="74">
        <f>IF($A$1=1,"",VLOOKUP(B71,'Datenbank Holds'!$B$3:$AC$1179,28,FALSE))</f>
        <v>139</v>
      </c>
      <c r="G71" s="111"/>
      <c r="H71" s="214"/>
      <c r="I71" s="221"/>
      <c r="J71" s="228"/>
      <c r="K71" s="235"/>
      <c r="L71" s="242"/>
      <c r="M71" s="249"/>
      <c r="N71" s="256"/>
      <c r="O71" s="263"/>
      <c r="P71" s="270"/>
      <c r="Q71" s="277"/>
      <c r="R71" s="284"/>
      <c r="S71" s="291"/>
      <c r="T71" s="300"/>
      <c r="U71" s="307"/>
      <c r="V71" s="314"/>
      <c r="W71" s="321"/>
      <c r="X71" s="64">
        <f t="shared" si="6"/>
        <v>0</v>
      </c>
      <c r="Y71" s="115">
        <f t="shared" si="7"/>
        <v>0</v>
      </c>
    </row>
    <row r="72" spans="2:25" ht="19.5" thickBot="1" x14ac:dyDescent="0.35">
      <c r="B72" s="114" t="s">
        <v>359</v>
      </c>
      <c r="C72" s="95" t="str">
        <f>IF(AND($Z$1=1,X72=0),"",VLOOKUP(B72,'Datenbank Holds'!B:C,2,FALSE))</f>
        <v>Northern Lights 19</v>
      </c>
      <c r="D72" s="95" t="str">
        <f>IF(AND($Z$1=1,X72=0),"",VLOOKUP(B72,'Datenbank Holds'!B:D,3,FALSE))</f>
        <v>XL</v>
      </c>
      <c r="E72" s="110">
        <f>VLOOKUP(B72,'Datenbank Holds'!B:G,6,FALSE)</f>
        <v>6</v>
      </c>
      <c r="F72" s="74">
        <f>IF($A$1=1,"",VLOOKUP(B72,'Datenbank Holds'!$B$3:$AC$1179,28,FALSE))</f>
        <v>91</v>
      </c>
      <c r="G72" s="111"/>
      <c r="H72" s="214"/>
      <c r="I72" s="221"/>
      <c r="J72" s="228"/>
      <c r="K72" s="235"/>
      <c r="L72" s="242"/>
      <c r="M72" s="249"/>
      <c r="N72" s="256"/>
      <c r="O72" s="263"/>
      <c r="P72" s="270"/>
      <c r="Q72" s="277"/>
      <c r="R72" s="284"/>
      <c r="S72" s="291"/>
      <c r="T72" s="300"/>
      <c r="U72" s="307"/>
      <c r="V72" s="314"/>
      <c r="W72" s="321"/>
      <c r="X72" s="64">
        <f t="shared" si="6"/>
        <v>0</v>
      </c>
      <c r="Y72" s="115">
        <f t="shared" si="7"/>
        <v>0</v>
      </c>
    </row>
    <row r="73" spans="2:25" ht="19.5" thickBot="1" x14ac:dyDescent="0.35">
      <c r="B73" s="458" t="s">
        <v>1172</v>
      </c>
      <c r="C73" s="95" t="str">
        <f>IF(AND($Z$1=1,X73=0),"",VLOOKUP(B73,'Datenbank Holds'!B:C,2,FALSE))</f>
        <v>Volcanoes Set</v>
      </c>
      <c r="D73" s="95" t="str">
        <f>IF(AND($Z$1=1,X73=0),"",VLOOKUP(B73,'Datenbank Holds'!B:D,3,FALSE))</f>
        <v>S-XL (Screw-On)</v>
      </c>
      <c r="E73" s="110">
        <f>VLOOKUP(B73,'Datenbank Holds'!B:G,6,FALSE)</f>
        <v>39</v>
      </c>
      <c r="F73" s="74">
        <f>IF($A$1=1,"",VLOOKUP(B73,'Datenbank Holds'!$B$3:$AC$1179,28,FALSE))</f>
        <v>543.4</v>
      </c>
      <c r="G73" s="111"/>
      <c r="H73" s="214"/>
      <c r="I73" s="221"/>
      <c r="J73" s="228"/>
      <c r="K73" s="235"/>
      <c r="L73" s="242"/>
      <c r="M73" s="249"/>
      <c r="N73" s="256"/>
      <c r="O73" s="263"/>
      <c r="P73" s="270"/>
      <c r="Q73" s="277"/>
      <c r="R73" s="284"/>
      <c r="S73" s="291"/>
      <c r="T73" s="300"/>
      <c r="U73" s="307"/>
      <c r="V73" s="314"/>
      <c r="W73" s="321"/>
      <c r="X73" s="64">
        <f t="shared" ref="X73:X80" si="10">SUM(G73:W73)*E73</f>
        <v>0</v>
      </c>
      <c r="Y73" s="115">
        <f t="shared" ref="Y73:Y80" si="11">IF($A$1=1,"",SUM(G73:S73)*F73+SUM(T73:W73)*1.05*F73)</f>
        <v>0</v>
      </c>
    </row>
    <row r="74" spans="2:25" ht="19.5" thickBot="1" x14ac:dyDescent="0.35">
      <c r="B74" s="123" t="s">
        <v>243</v>
      </c>
      <c r="C74" s="95" t="str">
        <f>IF(AND($Z$1=1,X74=0),"",VLOOKUP(B74,'Datenbank Holds'!B:C,2,FALSE))</f>
        <v>Volcanoes 1</v>
      </c>
      <c r="D74" s="95" t="str">
        <f>IF(AND($Z$1=1,X74=0),"",VLOOKUP(B74,'Datenbank Holds'!B:D,3,FALSE))</f>
        <v>XL (Screw-On)</v>
      </c>
      <c r="E74" s="110">
        <f>VLOOKUP(B74,'Datenbank Holds'!B:G,6,FALSE)</f>
        <v>6</v>
      </c>
      <c r="F74" s="74">
        <f>IF($A$1=1,"",VLOOKUP(B74,'Datenbank Holds'!$B$3:$AC$1179,28,FALSE))</f>
        <v>97</v>
      </c>
      <c r="G74" s="111"/>
      <c r="H74" s="214"/>
      <c r="I74" s="221"/>
      <c r="J74" s="228"/>
      <c r="K74" s="235"/>
      <c r="L74" s="242"/>
      <c r="M74" s="249"/>
      <c r="N74" s="256"/>
      <c r="O74" s="263"/>
      <c r="P74" s="270"/>
      <c r="Q74" s="277"/>
      <c r="R74" s="284"/>
      <c r="S74" s="291"/>
      <c r="T74" s="300"/>
      <c r="U74" s="307"/>
      <c r="V74" s="314"/>
      <c r="W74" s="321"/>
      <c r="X74" s="64">
        <f t="shared" si="10"/>
        <v>0</v>
      </c>
      <c r="Y74" s="115">
        <f t="shared" si="11"/>
        <v>0</v>
      </c>
    </row>
    <row r="75" spans="2:25" ht="19.5" thickBot="1" x14ac:dyDescent="0.35">
      <c r="B75" s="123" t="s">
        <v>244</v>
      </c>
      <c r="C75" s="95" t="str">
        <f>IF(AND($Z$1=1,X75=0),"",VLOOKUP(B75,'Datenbank Holds'!B:C,2,FALSE))</f>
        <v>Volcanoes 2</v>
      </c>
      <c r="D75" s="95" t="str">
        <f>IF(AND($Z$1=1,X75=0),"",VLOOKUP(B75,'Datenbank Holds'!B:D,3,FALSE))</f>
        <v>L (Screw-On)</v>
      </c>
      <c r="E75" s="110">
        <f>VLOOKUP(B75,'Datenbank Holds'!B:G,6,FALSE)</f>
        <v>6</v>
      </c>
      <c r="F75" s="74">
        <f>IF($A$1=1,"",VLOOKUP(B75,'Datenbank Holds'!$B$3:$AC$1179,28,FALSE))</f>
        <v>73</v>
      </c>
      <c r="G75" s="111"/>
      <c r="H75" s="214"/>
      <c r="I75" s="221"/>
      <c r="J75" s="228"/>
      <c r="K75" s="235"/>
      <c r="L75" s="242"/>
      <c r="M75" s="249"/>
      <c r="N75" s="256"/>
      <c r="O75" s="263"/>
      <c r="P75" s="270"/>
      <c r="Q75" s="277"/>
      <c r="R75" s="284"/>
      <c r="S75" s="291"/>
      <c r="T75" s="300"/>
      <c r="U75" s="307"/>
      <c r="V75" s="314"/>
      <c r="W75" s="321"/>
      <c r="X75" s="64">
        <f t="shared" si="10"/>
        <v>0</v>
      </c>
      <c r="Y75" s="115">
        <f t="shared" si="11"/>
        <v>0</v>
      </c>
    </row>
    <row r="76" spans="2:25" ht="19.5" thickBot="1" x14ac:dyDescent="0.35">
      <c r="B76" s="152" t="s">
        <v>1173</v>
      </c>
      <c r="C76" s="95" t="str">
        <f>IF(AND($Z$1=1,X76=0),"",VLOOKUP(B76,'Datenbank Holds'!B:C,2,FALSE))</f>
        <v>Volcanoes 3</v>
      </c>
      <c r="D76" s="95" t="str">
        <f>IF(AND($Z$1=1,X76=0),"",VLOOKUP(B76,'Datenbank Holds'!B:D,3,FALSE))</f>
        <v>L (Screw-On)</v>
      </c>
      <c r="E76" s="110">
        <f>VLOOKUP(B76,'Datenbank Holds'!B:G,6,FALSE)</f>
        <v>6</v>
      </c>
      <c r="F76" s="74">
        <f>IF($A$1=1,"",VLOOKUP(B76,'Datenbank Holds'!$B$3:$AC$1179,28,FALSE))</f>
        <v>129</v>
      </c>
      <c r="G76" s="111"/>
      <c r="H76" s="214"/>
      <c r="I76" s="221"/>
      <c r="J76" s="228"/>
      <c r="K76" s="235"/>
      <c r="L76" s="242"/>
      <c r="M76" s="249"/>
      <c r="N76" s="256"/>
      <c r="O76" s="263"/>
      <c r="P76" s="270"/>
      <c r="Q76" s="277"/>
      <c r="R76" s="284"/>
      <c r="S76" s="291"/>
      <c r="T76" s="300"/>
      <c r="U76" s="307"/>
      <c r="V76" s="314"/>
      <c r="W76" s="321"/>
      <c r="X76" s="64">
        <f t="shared" si="10"/>
        <v>0</v>
      </c>
      <c r="Y76" s="115">
        <f t="shared" si="11"/>
        <v>0</v>
      </c>
    </row>
    <row r="77" spans="2:25" ht="19.5" thickBot="1" x14ac:dyDescent="0.35">
      <c r="B77" s="152" t="s">
        <v>1174</v>
      </c>
      <c r="C77" s="95" t="str">
        <f>IF(AND($Z$1=1,X77=0),"",VLOOKUP(B77,'Datenbank Holds'!B:C,2,FALSE))</f>
        <v>Volcanoes 4</v>
      </c>
      <c r="D77" s="95" t="str">
        <f>IF(AND($Z$1=1,X77=0),"",VLOOKUP(B77,'Datenbank Holds'!B:D,3,FALSE))</f>
        <v>L (Screw-On)</v>
      </c>
      <c r="E77" s="110">
        <f>VLOOKUP(B77,'Datenbank Holds'!B:G,6,FALSE)</f>
        <v>6</v>
      </c>
      <c r="F77" s="74">
        <f>IF($A$1=1,"",VLOOKUP(B77,'Datenbank Holds'!$B$3:$AC$1179,28,FALSE))</f>
        <v>94</v>
      </c>
      <c r="G77" s="111"/>
      <c r="H77" s="214"/>
      <c r="I77" s="221"/>
      <c r="J77" s="228"/>
      <c r="K77" s="235"/>
      <c r="L77" s="242"/>
      <c r="M77" s="249"/>
      <c r="N77" s="256"/>
      <c r="O77" s="263"/>
      <c r="P77" s="270"/>
      <c r="Q77" s="277"/>
      <c r="R77" s="284"/>
      <c r="S77" s="291"/>
      <c r="T77" s="300"/>
      <c r="U77" s="307"/>
      <c r="V77" s="314"/>
      <c r="W77" s="321"/>
      <c r="X77" s="64">
        <f t="shared" si="10"/>
        <v>0</v>
      </c>
      <c r="Y77" s="115">
        <f t="shared" si="11"/>
        <v>0</v>
      </c>
    </row>
    <row r="78" spans="2:25" ht="19.5" thickBot="1" x14ac:dyDescent="0.35">
      <c r="B78" s="152" t="s">
        <v>1175</v>
      </c>
      <c r="C78" s="95" t="str">
        <f>IF(AND($Z$1=1,X78=0),"",VLOOKUP(B78,'Datenbank Holds'!B:C,2,FALSE))</f>
        <v>Volcanoes 5</v>
      </c>
      <c r="D78" s="95" t="str">
        <f>IF(AND($Z$1=1,X78=0),"",VLOOKUP(B78,'Datenbank Holds'!B:D,3,FALSE))</f>
        <v>M (Screw-On)</v>
      </c>
      <c r="E78" s="110">
        <f>VLOOKUP(B78,'Datenbank Holds'!B:G,6,FALSE)</f>
        <v>6</v>
      </c>
      <c r="F78" s="74">
        <f>IF($A$1=1,"",VLOOKUP(B78,'Datenbank Holds'!$B$3:$AC$1179,28,FALSE))</f>
        <v>54</v>
      </c>
      <c r="G78" s="111"/>
      <c r="H78" s="214"/>
      <c r="I78" s="221"/>
      <c r="J78" s="228"/>
      <c r="K78" s="235"/>
      <c r="L78" s="242"/>
      <c r="M78" s="249"/>
      <c r="N78" s="256"/>
      <c r="O78" s="263"/>
      <c r="P78" s="270"/>
      <c r="Q78" s="277"/>
      <c r="R78" s="284"/>
      <c r="S78" s="291"/>
      <c r="T78" s="300"/>
      <c r="U78" s="307"/>
      <c r="V78" s="314"/>
      <c r="W78" s="321"/>
      <c r="X78" s="64">
        <f t="shared" si="10"/>
        <v>0</v>
      </c>
      <c r="Y78" s="115">
        <f t="shared" si="11"/>
        <v>0</v>
      </c>
    </row>
    <row r="79" spans="2:25" ht="19.5" thickBot="1" x14ac:dyDescent="0.35">
      <c r="B79" s="152" t="s">
        <v>1176</v>
      </c>
      <c r="C79" s="95" t="str">
        <f>IF(AND($Z$1=1,X79=0),"",VLOOKUP(B79,'Datenbank Holds'!B:C,2,FALSE))</f>
        <v>Volcanoes 6</v>
      </c>
      <c r="D79" s="95" t="str">
        <f>IF(AND($Z$1=1,X79=0),"",VLOOKUP(B79,'Datenbank Holds'!B:D,3,FALSE))</f>
        <v>S (Screw-On)</v>
      </c>
      <c r="E79" s="110">
        <f>VLOOKUP(B79,'Datenbank Holds'!B:G,6,FALSE)</f>
        <v>6</v>
      </c>
      <c r="F79" s="74">
        <f>IF($A$1=1,"",VLOOKUP(B79,'Datenbank Holds'!$B$3:$AC$1179,28,FALSE))</f>
        <v>36</v>
      </c>
      <c r="G79" s="111"/>
      <c r="H79" s="214"/>
      <c r="I79" s="221"/>
      <c r="J79" s="228"/>
      <c r="K79" s="235"/>
      <c r="L79" s="242"/>
      <c r="M79" s="249"/>
      <c r="N79" s="256"/>
      <c r="O79" s="263"/>
      <c r="P79" s="270"/>
      <c r="Q79" s="277"/>
      <c r="R79" s="284"/>
      <c r="S79" s="291"/>
      <c r="T79" s="300"/>
      <c r="U79" s="307"/>
      <c r="V79" s="314"/>
      <c r="W79" s="321"/>
      <c r="X79" s="64">
        <f t="shared" si="10"/>
        <v>0</v>
      </c>
      <c r="Y79" s="115">
        <f t="shared" si="11"/>
        <v>0</v>
      </c>
    </row>
    <row r="80" spans="2:25" ht="19.5" thickBot="1" x14ac:dyDescent="0.35">
      <c r="B80" s="152" t="s">
        <v>1177</v>
      </c>
      <c r="C80" s="95" t="str">
        <f>IF(AND($Z$1=1,X80=0),"",VLOOKUP(B80,'Datenbank Holds'!B:C,2,FALSE))</f>
        <v>Volcanoes 7</v>
      </c>
      <c r="D80" s="95" t="str">
        <f>IF(AND($Z$1=1,X80=0),"",VLOOKUP(B80,'Datenbank Holds'!B:D,3,FALSE))</f>
        <v>XL (Screw-On)</v>
      </c>
      <c r="E80" s="110">
        <f>VLOOKUP(B80,'Datenbank Holds'!B:G,6,FALSE)</f>
        <v>3</v>
      </c>
      <c r="F80" s="74">
        <f>IF($A$1=1,"",VLOOKUP(B80,'Datenbank Holds'!$B$3:$AC$1179,28,FALSE))</f>
        <v>89</v>
      </c>
      <c r="G80" s="111"/>
      <c r="H80" s="214"/>
      <c r="I80" s="221"/>
      <c r="J80" s="228"/>
      <c r="K80" s="235"/>
      <c r="L80" s="242"/>
      <c r="M80" s="249"/>
      <c r="N80" s="256"/>
      <c r="O80" s="263"/>
      <c r="P80" s="270"/>
      <c r="Q80" s="277"/>
      <c r="R80" s="284"/>
      <c r="S80" s="291"/>
      <c r="T80" s="300"/>
      <c r="U80" s="307"/>
      <c r="V80" s="314"/>
      <c r="W80" s="321"/>
      <c r="X80" s="64">
        <f t="shared" si="10"/>
        <v>0</v>
      </c>
      <c r="Y80" s="115">
        <f t="shared" si="11"/>
        <v>0</v>
      </c>
    </row>
    <row r="81" spans="2:25" ht="19.5" thickBot="1" x14ac:dyDescent="0.35">
      <c r="B81" s="152" t="s">
        <v>472</v>
      </c>
      <c r="C81" s="95" t="str">
        <f>IF(AND($Z$1=1,X81=0),"",VLOOKUP(B81,'Datenbank Holds'!B:C,2,FALSE))</f>
        <v>Love Handle Foothold 1</v>
      </c>
      <c r="D81" s="95" t="str">
        <f>IF(AND($Z$1=1,X81=0),"",VLOOKUP(B81,'Datenbank Holds'!B:D,3,FALSE))</f>
        <v>S (Screw-On)</v>
      </c>
      <c r="E81" s="110">
        <f>VLOOKUP(B81,'Datenbank Holds'!B:G,6,FALSE)</f>
        <v>12</v>
      </c>
      <c r="F81" s="74">
        <f>IF($A$1=1,"",VLOOKUP(B81,'Datenbank Holds'!$B$3:$AC$1179,28,FALSE))</f>
        <v>42</v>
      </c>
      <c r="G81" s="111"/>
      <c r="H81" s="214"/>
      <c r="I81" s="221"/>
      <c r="J81" s="228"/>
      <c r="K81" s="235"/>
      <c r="L81" s="242"/>
      <c r="M81" s="249"/>
      <c r="N81" s="256"/>
      <c r="O81" s="263"/>
      <c r="P81" s="270"/>
      <c r="Q81" s="277"/>
      <c r="R81" s="284"/>
      <c r="S81" s="291"/>
      <c r="T81" s="300"/>
      <c r="U81" s="307"/>
      <c r="V81" s="314"/>
      <c r="W81" s="321"/>
      <c r="X81" s="16">
        <f t="shared" ref="X81:X82" si="12">SUM(G81:W81)*E81</f>
        <v>0</v>
      </c>
      <c r="Y81" s="27">
        <f t="shared" ref="Y81:Y82" si="13">IF($A$1=1,"",SUM(G81:S81)*F81+SUM(T81:W81)*1.05*F81)</f>
        <v>0</v>
      </c>
    </row>
    <row r="82" spans="2:25" ht="19.5" thickBot="1" x14ac:dyDescent="0.35">
      <c r="B82" s="152" t="s">
        <v>473</v>
      </c>
      <c r="C82" s="95" t="str">
        <f>IF(AND($Z$1=1,X82=0),"",VLOOKUP(B82,'Datenbank Holds'!B:C,2,FALSE))</f>
        <v>Love Handle Foothold 2</v>
      </c>
      <c r="D82" s="95" t="str">
        <f>IF(AND($Z$1=1,X82=0),"",VLOOKUP(B82,'Datenbank Holds'!B:D,3,FALSE))</f>
        <v>S</v>
      </c>
      <c r="E82" s="110">
        <f>VLOOKUP(B82,'Datenbank Holds'!B:G,6,FALSE)</f>
        <v>12</v>
      </c>
      <c r="F82" s="74">
        <f>IF($A$1=1,"",VLOOKUP(B82,'Datenbank Holds'!$B$3:$AC$1179,28,FALSE))</f>
        <v>53</v>
      </c>
      <c r="G82" s="111"/>
      <c r="H82" s="214"/>
      <c r="I82" s="221"/>
      <c r="J82" s="228"/>
      <c r="K82" s="235"/>
      <c r="L82" s="242"/>
      <c r="M82" s="249"/>
      <c r="N82" s="256"/>
      <c r="O82" s="263"/>
      <c r="P82" s="270"/>
      <c r="Q82" s="277"/>
      <c r="R82" s="284"/>
      <c r="S82" s="291"/>
      <c r="T82" s="300"/>
      <c r="U82" s="307"/>
      <c r="V82" s="314"/>
      <c r="W82" s="321"/>
      <c r="X82" s="16">
        <f t="shared" si="12"/>
        <v>0</v>
      </c>
      <c r="Y82" s="27">
        <f t="shared" si="13"/>
        <v>0</v>
      </c>
    </row>
    <row r="83" spans="2:25" ht="19.5" thickBot="1" x14ac:dyDescent="0.35">
      <c r="B83" s="152" t="s">
        <v>480</v>
      </c>
      <c r="C83" s="95" t="str">
        <f>IF(AND($Z$1=1,X83=0),"",VLOOKUP(B83,'Datenbank Holds'!B:C,2,FALSE))</f>
        <v>Crusher Set</v>
      </c>
      <c r="D83" s="95" t="str">
        <f>IF(AND($Z$1=1,X83=0),"",VLOOKUP(B83,'Datenbank Holds'!B:D,3,FALSE))</f>
        <v>XS-XXL</v>
      </c>
      <c r="E83" s="110">
        <f>VLOOKUP(B83,'Datenbank Holds'!B:G,6,FALSE)</f>
        <v>177</v>
      </c>
      <c r="F83" s="74">
        <f>IF($A$1=1,"",VLOOKUP(B83,'Datenbank Holds'!$B$3:$AC$1179,28,FALSE))</f>
        <v>1688.1499999999999</v>
      </c>
      <c r="G83" s="111"/>
      <c r="H83" s="214"/>
      <c r="I83" s="221"/>
      <c r="J83" s="228"/>
      <c r="K83" s="235"/>
      <c r="L83" s="242"/>
      <c r="M83" s="249"/>
      <c r="N83" s="256"/>
      <c r="O83" s="263"/>
      <c r="P83" s="270"/>
      <c r="Q83" s="277"/>
      <c r="R83" s="284"/>
      <c r="S83" s="291"/>
      <c r="T83" s="300"/>
      <c r="U83" s="307"/>
      <c r="V83" s="314"/>
      <c r="W83" s="321"/>
      <c r="X83" s="16">
        <f t="shared" ref="X83" si="14">SUM(G83:W83)*E83</f>
        <v>0</v>
      </c>
      <c r="Y83" s="27">
        <f t="shared" ref="Y83" si="15">IF($A$1=1,"",SUM(G83:S83)*F83+SUM(T83:W83)*1.05*F83)</f>
        <v>0</v>
      </c>
    </row>
    <row r="84" spans="2:25" ht="19.5" thickBot="1" x14ac:dyDescent="0.35">
      <c r="B84" s="60" t="s">
        <v>78</v>
      </c>
      <c r="C84" s="95" t="str">
        <f>IF(AND($Z$1=1,X84=0),"",VLOOKUP(B84,'Datenbank Holds'!B:C,2,FALSE))</f>
        <v>Tiny Crusher 1</v>
      </c>
      <c r="D84" s="95" t="str">
        <f>IF(AND($Z$1=1,X84=0),"",VLOOKUP(B84,'Datenbank Holds'!B:D,3,FALSE))</f>
        <v>XS</v>
      </c>
      <c r="E84" s="110">
        <f>VLOOKUP(B84,'Datenbank Holds'!B:G,6,FALSE)</f>
        <v>24</v>
      </c>
      <c r="F84" s="112">
        <f>IF($A$1=1,"",VLOOKUP(B84,'Datenbank Holds'!$B$3:$AC$1179,28,FALSE))</f>
        <v>81</v>
      </c>
      <c r="G84" s="111"/>
      <c r="H84" s="214"/>
      <c r="I84" s="221"/>
      <c r="J84" s="228"/>
      <c r="K84" s="235"/>
      <c r="L84" s="242"/>
      <c r="M84" s="249"/>
      <c r="N84" s="256"/>
      <c r="O84" s="263"/>
      <c r="P84" s="270"/>
      <c r="Q84" s="277"/>
      <c r="R84" s="284"/>
      <c r="S84" s="291"/>
      <c r="T84" s="300"/>
      <c r="U84" s="307"/>
      <c r="V84" s="314"/>
      <c r="W84" s="321"/>
      <c r="X84" s="51">
        <f t="shared" si="6"/>
        <v>0</v>
      </c>
      <c r="Y84" s="52">
        <f t="shared" si="7"/>
        <v>0</v>
      </c>
    </row>
    <row r="85" spans="2:25" ht="19.5" thickBot="1" x14ac:dyDescent="0.35">
      <c r="B85" s="54" t="s">
        <v>24</v>
      </c>
      <c r="C85" s="7" t="str">
        <f>IF(AND($Z$1=1,X85=0),"",VLOOKUP(B85,'Datenbank Holds'!B:C,2,FALSE))</f>
        <v>Tiny Crusher 2</v>
      </c>
      <c r="D85" s="7" t="str">
        <f>IF(AND($Z$1=1,X85=0),"",VLOOKUP(B85,'Datenbank Holds'!B:D,3,FALSE))</f>
        <v>XS</v>
      </c>
      <c r="E85" s="110">
        <f>VLOOKUP(B85,'Datenbank Holds'!B:G,6,FALSE)</f>
        <v>24</v>
      </c>
      <c r="F85" s="71">
        <f>IF($A$1=1,"",VLOOKUP(B85,'Datenbank Holds'!$B$3:$AC$1179,28,FALSE))</f>
        <v>78</v>
      </c>
      <c r="G85" s="97"/>
      <c r="H85" s="215"/>
      <c r="I85" s="222"/>
      <c r="J85" s="229"/>
      <c r="K85" s="236"/>
      <c r="L85" s="243"/>
      <c r="M85" s="250"/>
      <c r="N85" s="257"/>
      <c r="O85" s="264"/>
      <c r="P85" s="271"/>
      <c r="Q85" s="278"/>
      <c r="R85" s="285"/>
      <c r="S85" s="292"/>
      <c r="T85" s="301"/>
      <c r="U85" s="308"/>
      <c r="V85" s="315"/>
      <c r="W85" s="322"/>
      <c r="X85" s="16">
        <f t="shared" si="6"/>
        <v>0</v>
      </c>
      <c r="Y85" s="27">
        <f t="shared" si="7"/>
        <v>0</v>
      </c>
    </row>
    <row r="86" spans="2:25" ht="19.5" thickBot="1" x14ac:dyDescent="0.35">
      <c r="B86" s="54" t="s">
        <v>125</v>
      </c>
      <c r="C86" s="7" t="str">
        <f>IF(AND($Z$1=1,X86=0),"",VLOOKUP(B86,'Datenbank Holds'!B:C,2,FALSE))</f>
        <v>Tiny Crusher 3</v>
      </c>
      <c r="D86" s="7" t="str">
        <f>IF(AND($Z$1=1,X86=0),"",VLOOKUP(B86,'Datenbank Holds'!B:D,3,FALSE))</f>
        <v>XS (Screw-On)</v>
      </c>
      <c r="E86" s="110">
        <f>VLOOKUP(B86,'Datenbank Holds'!B:G,6,FALSE)</f>
        <v>18</v>
      </c>
      <c r="F86" s="71">
        <f>IF($A$1=1,"",VLOOKUP(B86,'Datenbank Holds'!$B$3:$AC$1179,28,FALSE))</f>
        <v>72</v>
      </c>
      <c r="G86" s="97"/>
      <c r="H86" s="215"/>
      <c r="I86" s="222"/>
      <c r="J86" s="229"/>
      <c r="K86" s="236"/>
      <c r="L86" s="243"/>
      <c r="M86" s="250"/>
      <c r="N86" s="257"/>
      <c r="O86" s="264"/>
      <c r="P86" s="271"/>
      <c r="Q86" s="278"/>
      <c r="R86" s="285"/>
      <c r="S86" s="292"/>
      <c r="T86" s="301"/>
      <c r="U86" s="308"/>
      <c r="V86" s="315"/>
      <c r="W86" s="322"/>
      <c r="X86" s="16">
        <f t="shared" si="6"/>
        <v>0</v>
      </c>
      <c r="Y86" s="27">
        <f t="shared" si="7"/>
        <v>0</v>
      </c>
    </row>
    <row r="87" spans="2:25" ht="19.5" thickBot="1" x14ac:dyDescent="0.35">
      <c r="B87" s="54" t="s">
        <v>126</v>
      </c>
      <c r="C87" s="7" t="str">
        <f>IF(AND($Z$1=1,X87=0),"",VLOOKUP(B87,'Datenbank Holds'!B:C,2,FALSE))</f>
        <v>Tiny Crusher 4</v>
      </c>
      <c r="D87" s="7" t="str">
        <f>IF(AND($Z$1=1,X87=0),"",VLOOKUP(B87,'Datenbank Holds'!B:D,3,FALSE))</f>
        <v>XS (Screw-On)</v>
      </c>
      <c r="E87" s="110">
        <f>VLOOKUP(B87,'Datenbank Holds'!B:G,6,FALSE)</f>
        <v>18</v>
      </c>
      <c r="F87" s="71">
        <f>IF($A$1=1,"",VLOOKUP(B87,'Datenbank Holds'!$B$3:$AC$1179,28,FALSE))</f>
        <v>73</v>
      </c>
      <c r="G87" s="97"/>
      <c r="H87" s="215"/>
      <c r="I87" s="222"/>
      <c r="J87" s="229"/>
      <c r="K87" s="236"/>
      <c r="L87" s="243"/>
      <c r="M87" s="250"/>
      <c r="N87" s="257"/>
      <c r="O87" s="264"/>
      <c r="P87" s="271"/>
      <c r="Q87" s="278"/>
      <c r="R87" s="285"/>
      <c r="S87" s="292"/>
      <c r="T87" s="301"/>
      <c r="U87" s="308"/>
      <c r="V87" s="315"/>
      <c r="W87" s="322"/>
      <c r="X87" s="16">
        <f t="shared" si="6"/>
        <v>0</v>
      </c>
      <c r="Y87" s="27">
        <f t="shared" si="7"/>
        <v>0</v>
      </c>
    </row>
    <row r="88" spans="2:25" ht="19.5" thickBot="1" x14ac:dyDescent="0.35">
      <c r="B88" s="54" t="s">
        <v>9</v>
      </c>
      <c r="C88" s="7" t="str">
        <f>IF(AND($Z$1=1,X88=0),"",VLOOKUP(B88,'Datenbank Holds'!B:C,2,FALSE))</f>
        <v>Light Crusher 1</v>
      </c>
      <c r="D88" s="7" t="str">
        <f>IF(AND($Z$1=1,X88=0),"",VLOOKUP(B88,'Datenbank Holds'!B:D,3,FALSE))</f>
        <v>M</v>
      </c>
      <c r="E88" s="14">
        <f>VLOOKUP(B88,'Datenbank Holds'!B:G,6,FALSE)</f>
        <v>18</v>
      </c>
      <c r="F88" s="71">
        <f>IF($A$1=1,"",VLOOKUP(B88,'Datenbank Holds'!$B$3:$AC$1179,28,FALSE))</f>
        <v>137</v>
      </c>
      <c r="G88" s="97"/>
      <c r="H88" s="215"/>
      <c r="I88" s="222"/>
      <c r="J88" s="229"/>
      <c r="K88" s="236"/>
      <c r="L88" s="243"/>
      <c r="M88" s="250"/>
      <c r="N88" s="257"/>
      <c r="O88" s="264"/>
      <c r="P88" s="271"/>
      <c r="Q88" s="278"/>
      <c r="R88" s="285"/>
      <c r="S88" s="292"/>
      <c r="T88" s="301"/>
      <c r="U88" s="308"/>
      <c r="V88" s="315"/>
      <c r="W88" s="322"/>
      <c r="X88" s="16">
        <f t="shared" si="6"/>
        <v>0</v>
      </c>
      <c r="Y88" s="27">
        <f t="shared" si="7"/>
        <v>0</v>
      </c>
    </row>
    <row r="89" spans="2:25" ht="19.5" thickBot="1" x14ac:dyDescent="0.35">
      <c r="B89" s="54" t="s">
        <v>1</v>
      </c>
      <c r="C89" s="7" t="str">
        <f>IF(AND($Z$1=1,X89=0),"",VLOOKUP(B89,'Datenbank Holds'!B:C,2,FALSE))</f>
        <v>Light Crusher 2</v>
      </c>
      <c r="D89" s="9" t="str">
        <f>IF(AND($Z$1=1,X89=0),"",VLOOKUP(B89,'Datenbank Holds'!B:D,3,FALSE))</f>
        <v>L</v>
      </c>
      <c r="E89" s="15">
        <f>VLOOKUP(B89,'Datenbank Holds'!B:G,6,FALSE)</f>
        <v>18</v>
      </c>
      <c r="F89" s="71">
        <f>IF($A$1=1,"",VLOOKUP(B89,'Datenbank Holds'!$B$3:$AC$1179,28,FALSE))</f>
        <v>215</v>
      </c>
      <c r="G89" s="97"/>
      <c r="H89" s="215"/>
      <c r="I89" s="222"/>
      <c r="J89" s="229"/>
      <c r="K89" s="236"/>
      <c r="L89" s="243"/>
      <c r="M89" s="250"/>
      <c r="N89" s="257"/>
      <c r="O89" s="264"/>
      <c r="P89" s="271"/>
      <c r="Q89" s="278"/>
      <c r="R89" s="285"/>
      <c r="S89" s="292"/>
      <c r="T89" s="301"/>
      <c r="U89" s="308"/>
      <c r="V89" s="315"/>
      <c r="W89" s="322"/>
      <c r="X89" s="16">
        <f t="shared" si="6"/>
        <v>0</v>
      </c>
      <c r="Y89" s="27">
        <f t="shared" si="7"/>
        <v>0</v>
      </c>
    </row>
    <row r="90" spans="2:25" ht="19.5" thickBot="1" x14ac:dyDescent="0.35">
      <c r="B90" s="54" t="s">
        <v>14</v>
      </c>
      <c r="C90" s="7" t="str">
        <f>IF(AND($Z$1=1,X90=0),"",VLOOKUP(B90,'Datenbank Holds'!B:C,2,FALSE))</f>
        <v>Light Crusher 3</v>
      </c>
      <c r="D90" s="9" t="str">
        <f>IF(AND($Z$1=1,X90=0),"",VLOOKUP(B90,'Datenbank Holds'!B:D,3,FALSE))</f>
        <v>L</v>
      </c>
      <c r="E90" s="15">
        <f>VLOOKUP(B90,'Datenbank Holds'!B:G,6,FALSE)</f>
        <v>24</v>
      </c>
      <c r="F90" s="71">
        <f>IF($A$1=1,"",VLOOKUP(B90,'Datenbank Holds'!$B$3:$AC$1179,28,FALSE))</f>
        <v>161</v>
      </c>
      <c r="G90" s="97"/>
      <c r="H90" s="215"/>
      <c r="I90" s="222"/>
      <c r="J90" s="229"/>
      <c r="K90" s="236"/>
      <c r="L90" s="243"/>
      <c r="M90" s="250"/>
      <c r="N90" s="257"/>
      <c r="O90" s="264"/>
      <c r="P90" s="271"/>
      <c r="Q90" s="278"/>
      <c r="R90" s="285"/>
      <c r="S90" s="292"/>
      <c r="T90" s="301"/>
      <c r="U90" s="308"/>
      <c r="V90" s="315"/>
      <c r="W90" s="322"/>
      <c r="X90" s="16">
        <f t="shared" si="6"/>
        <v>0</v>
      </c>
      <c r="Y90" s="27">
        <f t="shared" si="7"/>
        <v>0</v>
      </c>
    </row>
    <row r="91" spans="2:25" ht="19.5" thickBot="1" x14ac:dyDescent="0.35">
      <c r="B91" s="54" t="s">
        <v>37</v>
      </c>
      <c r="C91" s="7" t="str">
        <f>IF(AND($Z$1=1,X91=0),"",VLOOKUP(B91,'Datenbank Holds'!B:C,2,FALSE))</f>
        <v>Essential Crusher 1</v>
      </c>
      <c r="D91" s="9" t="str">
        <f>IF(AND($Z$1=1,X91=0),"",VLOOKUP(B91,'Datenbank Holds'!B:D,3,FALSE))</f>
        <v>XL</v>
      </c>
      <c r="E91" s="15">
        <f>VLOOKUP(B91,'Datenbank Holds'!B:G,6,FALSE)</f>
        <v>6</v>
      </c>
      <c r="F91" s="71">
        <f>IF($A$1=1,"",VLOOKUP(B91,'Datenbank Holds'!$B$3:$AC$1179,28,FALSE))</f>
        <v>127</v>
      </c>
      <c r="G91" s="97"/>
      <c r="H91" s="215"/>
      <c r="I91" s="222"/>
      <c r="J91" s="229"/>
      <c r="K91" s="236"/>
      <c r="L91" s="243"/>
      <c r="M91" s="250"/>
      <c r="N91" s="257"/>
      <c r="O91" s="264"/>
      <c r="P91" s="271"/>
      <c r="Q91" s="278"/>
      <c r="R91" s="285"/>
      <c r="S91" s="292"/>
      <c r="T91" s="301"/>
      <c r="U91" s="308"/>
      <c r="V91" s="315"/>
      <c r="W91" s="322"/>
      <c r="X91" s="16">
        <f t="shared" si="6"/>
        <v>0</v>
      </c>
      <c r="Y91" s="27">
        <f t="shared" si="7"/>
        <v>0</v>
      </c>
    </row>
    <row r="92" spans="2:25" ht="19.5" thickBot="1" x14ac:dyDescent="0.35">
      <c r="B92" s="54" t="s">
        <v>38</v>
      </c>
      <c r="C92" s="7" t="str">
        <f>IF(AND($Z$1=1,X92=0),"",VLOOKUP(B92,'Datenbank Holds'!B:C,2,FALSE))</f>
        <v>Essential Crusher 2</v>
      </c>
      <c r="D92" s="9" t="str">
        <f>IF(AND($Z$1=1,X92=0),"",VLOOKUP(B92,'Datenbank Holds'!B:D,3,FALSE))</f>
        <v>XL</v>
      </c>
      <c r="E92" s="15">
        <f>VLOOKUP(B92,'Datenbank Holds'!B:G,6,FALSE)</f>
        <v>6</v>
      </c>
      <c r="F92" s="71">
        <f>IF($A$1=1,"",VLOOKUP(B92,'Datenbank Holds'!$B$3:$AC$1179,28,FALSE))</f>
        <v>114</v>
      </c>
      <c r="G92" s="97"/>
      <c r="H92" s="215"/>
      <c r="I92" s="222"/>
      <c r="J92" s="229"/>
      <c r="K92" s="236"/>
      <c r="L92" s="243"/>
      <c r="M92" s="250"/>
      <c r="N92" s="257"/>
      <c r="O92" s="264"/>
      <c r="P92" s="271"/>
      <c r="Q92" s="278"/>
      <c r="R92" s="285"/>
      <c r="S92" s="292"/>
      <c r="T92" s="301"/>
      <c r="U92" s="308"/>
      <c r="V92" s="315"/>
      <c r="W92" s="322"/>
      <c r="X92" s="16">
        <f t="shared" si="6"/>
        <v>0</v>
      </c>
      <c r="Y92" s="27">
        <f t="shared" si="7"/>
        <v>0</v>
      </c>
    </row>
    <row r="93" spans="2:25" ht="19.5" thickBot="1" x14ac:dyDescent="0.35">
      <c r="B93" s="54" t="s">
        <v>39</v>
      </c>
      <c r="C93" s="7" t="str">
        <f>IF(AND($Z$1=1,X93=0),"",VLOOKUP(B93,'Datenbank Holds'!B:C,2,FALSE))</f>
        <v>Essential Crusher 3</v>
      </c>
      <c r="D93" s="9" t="str">
        <f>IF(AND($Z$1=1,X93=0),"",VLOOKUP(B93,'Datenbank Holds'!B:D,3,FALSE))</f>
        <v>XL</v>
      </c>
      <c r="E93" s="15">
        <f>VLOOKUP(B93,'Datenbank Holds'!B:G,6,FALSE)</f>
        <v>6</v>
      </c>
      <c r="F93" s="71">
        <f>IF($A$1=1,"",VLOOKUP(B93,'Datenbank Holds'!$B$3:$AC$1179,28,FALSE))</f>
        <v>117</v>
      </c>
      <c r="G93" s="97"/>
      <c r="H93" s="215"/>
      <c r="I93" s="222"/>
      <c r="J93" s="229"/>
      <c r="K93" s="236"/>
      <c r="L93" s="243"/>
      <c r="M93" s="250"/>
      <c r="N93" s="257"/>
      <c r="O93" s="264"/>
      <c r="P93" s="271"/>
      <c r="Q93" s="278"/>
      <c r="R93" s="285"/>
      <c r="S93" s="292"/>
      <c r="T93" s="301"/>
      <c r="U93" s="308"/>
      <c r="V93" s="315"/>
      <c r="W93" s="322"/>
      <c r="X93" s="16">
        <f t="shared" si="6"/>
        <v>0</v>
      </c>
      <c r="Y93" s="27">
        <f t="shared" si="7"/>
        <v>0</v>
      </c>
    </row>
    <row r="94" spans="2:25" ht="19.5" thickBot="1" x14ac:dyDescent="0.35">
      <c r="B94" s="54" t="s">
        <v>40</v>
      </c>
      <c r="C94" s="7" t="str">
        <f>IF(AND($Z$1=1,X94=0),"",VLOOKUP(B94,'Datenbank Holds'!B:C,2,FALSE))</f>
        <v>Essential Crusher 4</v>
      </c>
      <c r="D94" s="9" t="str">
        <f>IF(AND($Z$1=1,X94=0),"",VLOOKUP(B94,'Datenbank Holds'!B:D,3,FALSE))</f>
        <v>XL</v>
      </c>
      <c r="E94" s="15">
        <f>VLOOKUP(B94,'Datenbank Holds'!B:G,6,FALSE)</f>
        <v>6</v>
      </c>
      <c r="F94" s="71">
        <f>IF($A$1=1,"",VLOOKUP(B94,'Datenbank Holds'!$B$3:$AC$1179,28,FALSE))</f>
        <v>119</v>
      </c>
      <c r="G94" s="97"/>
      <c r="H94" s="215"/>
      <c r="I94" s="222"/>
      <c r="J94" s="229"/>
      <c r="K94" s="236"/>
      <c r="L94" s="243"/>
      <c r="M94" s="250"/>
      <c r="N94" s="257"/>
      <c r="O94" s="264"/>
      <c r="P94" s="271"/>
      <c r="Q94" s="278"/>
      <c r="R94" s="285"/>
      <c r="S94" s="292"/>
      <c r="T94" s="301"/>
      <c r="U94" s="308"/>
      <c r="V94" s="315"/>
      <c r="W94" s="322"/>
      <c r="X94" s="16">
        <f t="shared" si="6"/>
        <v>0</v>
      </c>
      <c r="Y94" s="27">
        <f t="shared" si="7"/>
        <v>0</v>
      </c>
    </row>
    <row r="95" spans="2:25" ht="19.5" thickBot="1" x14ac:dyDescent="0.35">
      <c r="B95" s="54" t="s">
        <v>41</v>
      </c>
      <c r="C95" s="7" t="str">
        <f>IF(AND($Z$1=1,X95=0),"",VLOOKUP(B95,'Datenbank Holds'!B:C,2,FALSE))</f>
        <v>Heavy Crusher 1</v>
      </c>
      <c r="D95" s="9" t="str">
        <f>IF(AND($Z$1=1,X95=0),"",VLOOKUP(B95,'Datenbank Holds'!B:D,3,FALSE))</f>
        <v>XXL</v>
      </c>
      <c r="E95" s="15">
        <f>VLOOKUP(B95,'Datenbank Holds'!B:G,6,FALSE)</f>
        <v>1</v>
      </c>
      <c r="F95" s="71">
        <f>IF($A$1=1,"",VLOOKUP(B95,'Datenbank Holds'!$B$3:$AC$1179,28,FALSE))</f>
        <v>52</v>
      </c>
      <c r="G95" s="97"/>
      <c r="H95" s="215"/>
      <c r="I95" s="222"/>
      <c r="J95" s="229"/>
      <c r="K95" s="236"/>
      <c r="L95" s="243"/>
      <c r="M95" s="250"/>
      <c r="N95" s="257"/>
      <c r="O95" s="264"/>
      <c r="P95" s="271"/>
      <c r="Q95" s="278"/>
      <c r="R95" s="285"/>
      <c r="S95" s="292"/>
      <c r="T95" s="301"/>
      <c r="U95" s="308"/>
      <c r="V95" s="315"/>
      <c r="W95" s="322"/>
      <c r="X95" s="16">
        <f t="shared" ref="X95:X127" si="16">SUM(G95:W95)*E95</f>
        <v>0</v>
      </c>
      <c r="Y95" s="27">
        <f t="shared" ref="Y95:Y127" si="17">IF($A$1=1,"",SUM(G95:S95)*F95+SUM(T95:W95)*1.05*F95)</f>
        <v>0</v>
      </c>
    </row>
    <row r="96" spans="2:25" ht="19.5" thickBot="1" x14ac:dyDescent="0.35">
      <c r="B96" s="54" t="s">
        <v>42</v>
      </c>
      <c r="C96" s="7" t="str">
        <f>IF(AND($Z$1=1,X96=0),"",VLOOKUP(B96,'Datenbank Holds'!B:C,2,FALSE))</f>
        <v>Heavy Crusher 2</v>
      </c>
      <c r="D96" s="9" t="str">
        <f>IF(AND($Z$1=1,X96=0),"",VLOOKUP(B96,'Datenbank Holds'!B:D,3,FALSE))</f>
        <v>XXL</v>
      </c>
      <c r="E96" s="15">
        <f>VLOOKUP(B96,'Datenbank Holds'!B:G,6,FALSE)</f>
        <v>1</v>
      </c>
      <c r="F96" s="71">
        <f>IF($A$1=1,"",VLOOKUP(B96,'Datenbank Holds'!$B$3:$AC$1179,28,FALSE))</f>
        <v>39</v>
      </c>
      <c r="G96" s="97"/>
      <c r="H96" s="215"/>
      <c r="I96" s="222"/>
      <c r="J96" s="229"/>
      <c r="K96" s="236"/>
      <c r="L96" s="243"/>
      <c r="M96" s="250"/>
      <c r="N96" s="257"/>
      <c r="O96" s="264"/>
      <c r="P96" s="271"/>
      <c r="Q96" s="278"/>
      <c r="R96" s="285"/>
      <c r="S96" s="292"/>
      <c r="T96" s="301"/>
      <c r="U96" s="308"/>
      <c r="V96" s="315"/>
      <c r="W96" s="322"/>
      <c r="X96" s="16">
        <f t="shared" si="16"/>
        <v>0</v>
      </c>
      <c r="Y96" s="27">
        <f t="shared" si="17"/>
        <v>0</v>
      </c>
    </row>
    <row r="97" spans="2:25" ht="19.5" thickBot="1" x14ac:dyDescent="0.35">
      <c r="B97" s="54" t="s">
        <v>43</v>
      </c>
      <c r="C97" s="7" t="str">
        <f>IF(AND($Z$1=1,X97=0),"",VLOOKUP(B97,'Datenbank Holds'!B:C,2,FALSE))</f>
        <v>Heavy Crusher 3</v>
      </c>
      <c r="D97" s="9" t="str">
        <f>IF(AND($Z$1=1,X97=0),"",VLOOKUP(B97,'Datenbank Holds'!B:D,3,FALSE))</f>
        <v>XXL</v>
      </c>
      <c r="E97" s="15">
        <f>VLOOKUP(B97,'Datenbank Holds'!B:G,6,FALSE)</f>
        <v>1</v>
      </c>
      <c r="F97" s="71">
        <f>IF($A$1=1,"",VLOOKUP(B97,'Datenbank Holds'!$B$3:$AC$1179,28,FALSE))</f>
        <v>47</v>
      </c>
      <c r="G97" s="97"/>
      <c r="H97" s="215"/>
      <c r="I97" s="222"/>
      <c r="J97" s="229"/>
      <c r="K97" s="236"/>
      <c r="L97" s="243"/>
      <c r="M97" s="250"/>
      <c r="N97" s="257"/>
      <c r="O97" s="264"/>
      <c r="P97" s="271"/>
      <c r="Q97" s="278"/>
      <c r="R97" s="285"/>
      <c r="S97" s="292"/>
      <c r="T97" s="301"/>
      <c r="U97" s="308"/>
      <c r="V97" s="315"/>
      <c r="W97" s="322"/>
      <c r="X97" s="16">
        <f t="shared" si="16"/>
        <v>0</v>
      </c>
      <c r="Y97" s="27">
        <f t="shared" si="17"/>
        <v>0</v>
      </c>
    </row>
    <row r="98" spans="2:25" ht="19.5" thickBot="1" x14ac:dyDescent="0.35">
      <c r="B98" s="54" t="s">
        <v>44</v>
      </c>
      <c r="C98" s="7" t="str">
        <f>IF(AND($Z$1=1,X98=0),"",VLOOKUP(B98,'Datenbank Holds'!B:C,2,FALSE))</f>
        <v>Heavy Crusher 4</v>
      </c>
      <c r="D98" s="9" t="str">
        <f>IF(AND($Z$1=1,X98=0),"",VLOOKUP(B98,'Datenbank Holds'!B:D,3,FALSE))</f>
        <v>XXL</v>
      </c>
      <c r="E98" s="15">
        <f>VLOOKUP(B98,'Datenbank Holds'!B:G,6,FALSE)</f>
        <v>1</v>
      </c>
      <c r="F98" s="71">
        <f>IF($A$1=1,"",VLOOKUP(B98,'Datenbank Holds'!$B$3:$AC$1179,28,FALSE))</f>
        <v>45</v>
      </c>
      <c r="G98" s="97"/>
      <c r="H98" s="215"/>
      <c r="I98" s="222"/>
      <c r="J98" s="229"/>
      <c r="K98" s="236"/>
      <c r="L98" s="243"/>
      <c r="M98" s="250"/>
      <c r="N98" s="257"/>
      <c r="O98" s="264"/>
      <c r="P98" s="271"/>
      <c r="Q98" s="278"/>
      <c r="R98" s="285"/>
      <c r="S98" s="292"/>
      <c r="T98" s="301"/>
      <c r="U98" s="308"/>
      <c r="V98" s="315"/>
      <c r="W98" s="322"/>
      <c r="X98" s="16">
        <f t="shared" si="16"/>
        <v>0</v>
      </c>
      <c r="Y98" s="27">
        <f t="shared" si="17"/>
        <v>0</v>
      </c>
    </row>
    <row r="99" spans="2:25" ht="19.5" thickBot="1" x14ac:dyDescent="0.35">
      <c r="B99" s="54" t="s">
        <v>45</v>
      </c>
      <c r="C99" s="7" t="str">
        <f>IF(AND($Z$1=1,X99=0),"",VLOOKUP(B99,'Datenbank Holds'!B:C,2,FALSE))</f>
        <v>Heavy Crusher 5</v>
      </c>
      <c r="D99" s="9" t="str">
        <f>IF(AND($Z$1=1,X99=0),"",VLOOKUP(B99,'Datenbank Holds'!B:D,3,FALSE))</f>
        <v>XXL</v>
      </c>
      <c r="E99" s="15">
        <f>VLOOKUP(B99,'Datenbank Holds'!B:G,6,FALSE)</f>
        <v>1</v>
      </c>
      <c r="F99" s="71">
        <f>IF($A$1=1,"",VLOOKUP(B99,'Datenbank Holds'!$B$3:$AC$1179,28,FALSE))</f>
        <v>68</v>
      </c>
      <c r="G99" s="97"/>
      <c r="H99" s="215"/>
      <c r="I99" s="222"/>
      <c r="J99" s="229"/>
      <c r="K99" s="236"/>
      <c r="L99" s="243"/>
      <c r="M99" s="250"/>
      <c r="N99" s="257"/>
      <c r="O99" s="264"/>
      <c r="P99" s="271"/>
      <c r="Q99" s="278"/>
      <c r="R99" s="285"/>
      <c r="S99" s="292"/>
      <c r="T99" s="301"/>
      <c r="U99" s="308"/>
      <c r="V99" s="315"/>
      <c r="W99" s="322"/>
      <c r="X99" s="16">
        <f t="shared" si="16"/>
        <v>0</v>
      </c>
      <c r="Y99" s="27">
        <f t="shared" si="17"/>
        <v>0</v>
      </c>
    </row>
    <row r="100" spans="2:25" ht="19.5" thickBot="1" x14ac:dyDescent="0.35">
      <c r="B100" s="54" t="s">
        <v>46</v>
      </c>
      <c r="C100" s="7" t="str">
        <f>IF(AND($Z$1=1,X100=0),"",VLOOKUP(B100,'Datenbank Holds'!B:C,2,FALSE))</f>
        <v>Heavy Crusher 6</v>
      </c>
      <c r="D100" s="9" t="str">
        <f>IF(AND($Z$1=1,X100=0),"",VLOOKUP(B100,'Datenbank Holds'!B:D,3,FALSE))</f>
        <v>XXL</v>
      </c>
      <c r="E100" s="15">
        <f>VLOOKUP(B100,'Datenbank Holds'!B:G,6,FALSE)</f>
        <v>1</v>
      </c>
      <c r="F100" s="71">
        <f>IF($A$1=1,"",VLOOKUP(B100,'Datenbank Holds'!$B$3:$AC$1179,28,FALSE))</f>
        <v>54</v>
      </c>
      <c r="G100" s="97"/>
      <c r="H100" s="215"/>
      <c r="I100" s="222"/>
      <c r="J100" s="229"/>
      <c r="K100" s="236"/>
      <c r="L100" s="243"/>
      <c r="M100" s="250"/>
      <c r="N100" s="257"/>
      <c r="O100" s="264"/>
      <c r="P100" s="271"/>
      <c r="Q100" s="278"/>
      <c r="R100" s="285"/>
      <c r="S100" s="292"/>
      <c r="T100" s="301"/>
      <c r="U100" s="308"/>
      <c r="V100" s="315"/>
      <c r="W100" s="322"/>
      <c r="X100" s="16">
        <f t="shared" si="16"/>
        <v>0</v>
      </c>
      <c r="Y100" s="27">
        <f t="shared" si="17"/>
        <v>0</v>
      </c>
    </row>
    <row r="101" spans="2:25" ht="19.5" thickBot="1" x14ac:dyDescent="0.35">
      <c r="B101" s="54" t="s">
        <v>47</v>
      </c>
      <c r="C101" s="7" t="str">
        <f>IF(AND($Z$1=1,X101=0),"",VLOOKUP(B101,'Datenbank Holds'!B:C,2,FALSE))</f>
        <v>Heavy Crusher 7</v>
      </c>
      <c r="D101" s="9" t="str">
        <f>IF(AND($Z$1=1,X101=0),"",VLOOKUP(B101,'Datenbank Holds'!B:D,3,FALSE))</f>
        <v>XXL</v>
      </c>
      <c r="E101" s="15">
        <f>VLOOKUP(B101,'Datenbank Holds'!B:G,6,FALSE)</f>
        <v>1</v>
      </c>
      <c r="F101" s="71">
        <f>IF($A$1=1,"",VLOOKUP(B101,'Datenbank Holds'!$B$3:$AC$1179,28,FALSE))</f>
        <v>40</v>
      </c>
      <c r="G101" s="97"/>
      <c r="H101" s="215"/>
      <c r="I101" s="222"/>
      <c r="J101" s="229"/>
      <c r="K101" s="236"/>
      <c r="L101" s="243"/>
      <c r="M101" s="250"/>
      <c r="N101" s="257"/>
      <c r="O101" s="264"/>
      <c r="P101" s="271"/>
      <c r="Q101" s="278"/>
      <c r="R101" s="285"/>
      <c r="S101" s="292"/>
      <c r="T101" s="301"/>
      <c r="U101" s="308"/>
      <c r="V101" s="315"/>
      <c r="W101" s="322"/>
      <c r="X101" s="16">
        <f t="shared" si="16"/>
        <v>0</v>
      </c>
      <c r="Y101" s="27">
        <f t="shared" si="17"/>
        <v>0</v>
      </c>
    </row>
    <row r="102" spans="2:25" ht="19.5" thickBot="1" x14ac:dyDescent="0.35">
      <c r="B102" s="54" t="s">
        <v>90</v>
      </c>
      <c r="C102" s="7" t="str">
        <f>IF(AND($Z$1=1,X102=0),"",VLOOKUP(B102,'Datenbank Holds'!B:C,2,FALSE))</f>
        <v>Heavy Crusher 8</v>
      </c>
      <c r="D102" s="9" t="str">
        <f>IF(AND($Z$1=1,X102=0),"",VLOOKUP(B102,'Datenbank Holds'!B:D,3,FALSE))</f>
        <v>XXL</v>
      </c>
      <c r="E102" s="15">
        <f>VLOOKUP(B102,'Datenbank Holds'!B:G,6,FALSE)</f>
        <v>1</v>
      </c>
      <c r="F102" s="71">
        <f>IF($A$1=1,"",VLOOKUP(B102,'Datenbank Holds'!$B$3:$AC$1179,28,FALSE))</f>
        <v>92</v>
      </c>
      <c r="G102" s="97"/>
      <c r="H102" s="215"/>
      <c r="I102" s="222"/>
      <c r="J102" s="229"/>
      <c r="K102" s="236"/>
      <c r="L102" s="243"/>
      <c r="M102" s="250"/>
      <c r="N102" s="257"/>
      <c r="O102" s="264"/>
      <c r="P102" s="271"/>
      <c r="Q102" s="278"/>
      <c r="R102" s="285"/>
      <c r="S102" s="292"/>
      <c r="T102" s="301"/>
      <c r="U102" s="308"/>
      <c r="V102" s="315"/>
      <c r="W102" s="322"/>
      <c r="X102" s="16">
        <f t="shared" si="16"/>
        <v>0</v>
      </c>
      <c r="Y102" s="27">
        <f t="shared" si="17"/>
        <v>0</v>
      </c>
    </row>
    <row r="103" spans="2:25" ht="19.5" thickBot="1" x14ac:dyDescent="0.35">
      <c r="B103" s="54" t="s">
        <v>91</v>
      </c>
      <c r="C103" s="7" t="str">
        <f>IF(AND($Z$1=1,X103=0),"",VLOOKUP(B103,'Datenbank Holds'!B:C,2,FALSE))</f>
        <v>Heavy Crusher 9</v>
      </c>
      <c r="D103" s="9" t="str">
        <f>IF(AND($Z$1=1,X103=0),"",VLOOKUP(B103,'Datenbank Holds'!B:D,3,FALSE))</f>
        <v>XXL</v>
      </c>
      <c r="E103" s="15">
        <f>VLOOKUP(B103,'Datenbank Holds'!B:G,6,FALSE)</f>
        <v>1</v>
      </c>
      <c r="F103" s="71">
        <f>IF($A$1=1,"",VLOOKUP(B103,'Datenbank Holds'!$B$3:$AC$1179,28,FALSE))</f>
        <v>46</v>
      </c>
      <c r="G103" s="97"/>
      <c r="H103" s="215"/>
      <c r="I103" s="222"/>
      <c r="J103" s="229"/>
      <c r="K103" s="236"/>
      <c r="L103" s="243"/>
      <c r="M103" s="250"/>
      <c r="N103" s="257"/>
      <c r="O103" s="264"/>
      <c r="P103" s="271"/>
      <c r="Q103" s="278"/>
      <c r="R103" s="285"/>
      <c r="S103" s="292"/>
      <c r="T103" s="301"/>
      <c r="U103" s="308"/>
      <c r="V103" s="315"/>
      <c r="W103" s="322"/>
      <c r="X103" s="16">
        <f t="shared" si="16"/>
        <v>0</v>
      </c>
      <c r="Y103" s="27">
        <f t="shared" si="17"/>
        <v>0</v>
      </c>
    </row>
    <row r="104" spans="2:25" ht="19.5" thickBot="1" x14ac:dyDescent="0.35">
      <c r="B104" s="54" t="s">
        <v>142</v>
      </c>
      <c r="C104" s="7" t="str">
        <f>IF(AND($Z$1=1,X104=0),"",VLOOKUP(B104,'Datenbank Holds'!B:C,2,FALSE))</f>
        <v>Woks Set</v>
      </c>
      <c r="D104" s="9" t="str">
        <f>IF(AND($Z$1=1,X104=0),"",VLOOKUP(B104,'Datenbank Holds'!B:D,3,FALSE))</f>
        <v>XS-XXL</v>
      </c>
      <c r="E104" s="15">
        <f>VLOOKUP(B104,'Datenbank Holds'!B:G,6,FALSE)</f>
        <v>87</v>
      </c>
      <c r="F104" s="71">
        <f>IF($A$1=1,"",VLOOKUP(B104,'Datenbank Holds'!$B$3:$AC$1179,28,FALSE))</f>
        <v>1247.3499999999999</v>
      </c>
      <c r="G104" s="97"/>
      <c r="H104" s="215"/>
      <c r="I104" s="222"/>
      <c r="J104" s="229"/>
      <c r="K104" s="236"/>
      <c r="L104" s="243"/>
      <c r="M104" s="250"/>
      <c r="N104" s="257"/>
      <c r="O104" s="264"/>
      <c r="P104" s="271"/>
      <c r="Q104" s="278"/>
      <c r="R104" s="285"/>
      <c r="S104" s="292"/>
      <c r="T104" s="301"/>
      <c r="U104" s="308"/>
      <c r="V104" s="315"/>
      <c r="W104" s="322"/>
      <c r="X104" s="16">
        <f t="shared" si="16"/>
        <v>0</v>
      </c>
      <c r="Y104" s="27">
        <f t="shared" si="17"/>
        <v>0</v>
      </c>
    </row>
    <row r="105" spans="2:25" ht="19.5" thickBot="1" x14ac:dyDescent="0.35">
      <c r="B105" s="54" t="s">
        <v>209</v>
      </c>
      <c r="C105" s="7" t="str">
        <f>IF(AND($Z$1=1,X105=0),"",VLOOKUP(B105,'Datenbank Holds'!B:C,2,FALSE))</f>
        <v>Woks 1</v>
      </c>
      <c r="D105" s="9" t="str">
        <f>IF(AND($Z$1=1,X105=0),"",VLOOKUP(B105,'Datenbank Holds'!B:D,3,FALSE))</f>
        <v>XL</v>
      </c>
      <c r="E105" s="15">
        <f>VLOOKUP(B105,'Datenbank Holds'!B:G,6,FALSE)</f>
        <v>6</v>
      </c>
      <c r="F105" s="71">
        <f>IF($A$1=1,"",VLOOKUP(B105,'Datenbank Holds'!$B$3:$AC$1179,28,FALSE))</f>
        <v>258</v>
      </c>
      <c r="G105" s="97"/>
      <c r="H105" s="215"/>
      <c r="I105" s="222"/>
      <c r="J105" s="229"/>
      <c r="K105" s="236"/>
      <c r="L105" s="243"/>
      <c r="M105" s="250"/>
      <c r="N105" s="257"/>
      <c r="O105" s="264"/>
      <c r="P105" s="271"/>
      <c r="Q105" s="278"/>
      <c r="R105" s="285"/>
      <c r="S105" s="292"/>
      <c r="T105" s="301"/>
      <c r="U105" s="308"/>
      <c r="V105" s="315"/>
      <c r="W105" s="322"/>
      <c r="X105" s="16">
        <f t="shared" si="16"/>
        <v>0</v>
      </c>
      <c r="Y105" s="27">
        <f t="shared" si="17"/>
        <v>0</v>
      </c>
    </row>
    <row r="106" spans="2:25" ht="19.5" thickBot="1" x14ac:dyDescent="0.35">
      <c r="B106" s="54" t="s">
        <v>127</v>
      </c>
      <c r="C106" s="7" t="str">
        <f>IF(AND($Z$1=1,X106=0),"",VLOOKUP(B106,'Datenbank Holds'!B:C,2,FALSE))</f>
        <v>Woks 2</v>
      </c>
      <c r="D106" s="9" t="str">
        <f>IF(AND($Z$1=1,X106=0),"",VLOOKUP(B106,'Datenbank Holds'!B:D,3,FALSE))</f>
        <v>L-XL</v>
      </c>
      <c r="E106" s="15">
        <f>VLOOKUP(B106,'Datenbank Holds'!B:G,6,FALSE)</f>
        <v>6</v>
      </c>
      <c r="F106" s="71">
        <f>IF($A$1=1,"",VLOOKUP(B106,'Datenbank Holds'!$B$3:$AC$1179,28,FALSE))</f>
        <v>291</v>
      </c>
      <c r="G106" s="97"/>
      <c r="H106" s="215"/>
      <c r="I106" s="222"/>
      <c r="J106" s="229"/>
      <c r="K106" s="236"/>
      <c r="L106" s="243"/>
      <c r="M106" s="250"/>
      <c r="N106" s="257"/>
      <c r="O106" s="264"/>
      <c r="P106" s="271"/>
      <c r="Q106" s="278"/>
      <c r="R106" s="285"/>
      <c r="S106" s="292"/>
      <c r="T106" s="301"/>
      <c r="U106" s="308"/>
      <c r="V106" s="315"/>
      <c r="W106" s="322"/>
      <c r="X106" s="16">
        <f t="shared" si="16"/>
        <v>0</v>
      </c>
      <c r="Y106" s="27">
        <f t="shared" si="17"/>
        <v>0</v>
      </c>
    </row>
    <row r="107" spans="2:25" ht="19.5" thickBot="1" x14ac:dyDescent="0.35">
      <c r="B107" s="54" t="s">
        <v>128</v>
      </c>
      <c r="C107" s="7" t="str">
        <f>IF(AND($Z$1=1,X107=0),"",VLOOKUP(B107,'Datenbank Holds'!B:C,2,FALSE))</f>
        <v>Woks 3</v>
      </c>
      <c r="D107" s="9" t="str">
        <f>IF(AND($Z$1=1,X107=0),"",VLOOKUP(B107,'Datenbank Holds'!B:D,3,FALSE))</f>
        <v>XL</v>
      </c>
      <c r="E107" s="15">
        <f>VLOOKUP(B107,'Datenbank Holds'!B:G,6,FALSE)</f>
        <v>6</v>
      </c>
      <c r="F107" s="71">
        <f>IF($A$1=1,"",VLOOKUP(B107,'Datenbank Holds'!$B$3:$AC$1179,28,FALSE))</f>
        <v>191</v>
      </c>
      <c r="G107" s="97"/>
      <c r="H107" s="215"/>
      <c r="I107" s="222"/>
      <c r="J107" s="229"/>
      <c r="K107" s="236"/>
      <c r="L107" s="243"/>
      <c r="M107" s="250"/>
      <c r="N107" s="257"/>
      <c r="O107" s="264"/>
      <c r="P107" s="271"/>
      <c r="Q107" s="278"/>
      <c r="R107" s="285"/>
      <c r="S107" s="292"/>
      <c r="T107" s="301"/>
      <c r="U107" s="308"/>
      <c r="V107" s="315"/>
      <c r="W107" s="322"/>
      <c r="X107" s="16">
        <f t="shared" si="16"/>
        <v>0</v>
      </c>
      <c r="Y107" s="27">
        <f t="shared" si="17"/>
        <v>0</v>
      </c>
    </row>
    <row r="108" spans="2:25" ht="19.5" thickBot="1" x14ac:dyDescent="0.35">
      <c r="B108" s="54" t="s">
        <v>129</v>
      </c>
      <c r="C108" s="7" t="str">
        <f>IF(AND($Z$1=1,X108=0),"",VLOOKUP(B108,'Datenbank Holds'!B:C,2,FALSE))</f>
        <v>Woks 4</v>
      </c>
      <c r="D108" s="9" t="str">
        <f>IF(AND($Z$1=1,X108=0),"",VLOOKUP(B108,'Datenbank Holds'!B:D,3,FALSE))</f>
        <v>XL-XXL</v>
      </c>
      <c r="E108" s="15">
        <f>VLOOKUP(B108,'Datenbank Holds'!B:G,6,FALSE)</f>
        <v>6</v>
      </c>
      <c r="F108" s="71">
        <f>IF($A$1=1,"",VLOOKUP(B108,'Datenbank Holds'!$B$3:$AC$1179,28,FALSE))</f>
        <v>221</v>
      </c>
      <c r="G108" s="97"/>
      <c r="H108" s="215"/>
      <c r="I108" s="222"/>
      <c r="J108" s="229"/>
      <c r="K108" s="236"/>
      <c r="L108" s="243"/>
      <c r="M108" s="250"/>
      <c r="N108" s="257"/>
      <c r="O108" s="264"/>
      <c r="P108" s="271"/>
      <c r="Q108" s="278"/>
      <c r="R108" s="285"/>
      <c r="S108" s="292"/>
      <c r="T108" s="301"/>
      <c r="U108" s="308"/>
      <c r="V108" s="315"/>
      <c r="W108" s="322"/>
      <c r="X108" s="16">
        <f t="shared" si="16"/>
        <v>0</v>
      </c>
      <c r="Y108" s="27">
        <f t="shared" si="17"/>
        <v>0</v>
      </c>
    </row>
    <row r="109" spans="2:25" ht="19.5" thickBot="1" x14ac:dyDescent="0.35">
      <c r="B109" s="54" t="s">
        <v>130</v>
      </c>
      <c r="C109" s="7" t="str">
        <f>IF(AND($Z$1=1,X109=0),"",VLOOKUP(B109,'Datenbank Holds'!B:C,2,FALSE))</f>
        <v>Woks 5</v>
      </c>
      <c r="D109" s="9" t="str">
        <f>IF(AND($Z$1=1,X109=0),"",VLOOKUP(B109,'Datenbank Holds'!B:D,3,FALSE))</f>
        <v>L (Screw-On)</v>
      </c>
      <c r="E109" s="15">
        <f>VLOOKUP(B109,'Datenbank Holds'!B:G,6,FALSE)</f>
        <v>9</v>
      </c>
      <c r="F109" s="71">
        <f>IF($A$1=1,"",VLOOKUP(B109,'Datenbank Holds'!$B$3:$AC$1179,28,FALSE))</f>
        <v>126</v>
      </c>
      <c r="G109" s="97"/>
      <c r="H109" s="215"/>
      <c r="I109" s="222"/>
      <c r="J109" s="229"/>
      <c r="K109" s="236"/>
      <c r="L109" s="243"/>
      <c r="M109" s="250"/>
      <c r="N109" s="257"/>
      <c r="O109" s="264"/>
      <c r="P109" s="271"/>
      <c r="Q109" s="278"/>
      <c r="R109" s="285"/>
      <c r="S109" s="292"/>
      <c r="T109" s="301"/>
      <c r="U109" s="308"/>
      <c r="V109" s="315"/>
      <c r="W109" s="322"/>
      <c r="X109" s="16">
        <f t="shared" si="16"/>
        <v>0</v>
      </c>
      <c r="Y109" s="27">
        <f t="shared" si="17"/>
        <v>0</v>
      </c>
    </row>
    <row r="110" spans="2:25" ht="19.5" thickBot="1" x14ac:dyDescent="0.35">
      <c r="B110" s="54" t="s">
        <v>131</v>
      </c>
      <c r="C110" s="7" t="str">
        <f>IF(AND($Z$1=1,X110=0),"",VLOOKUP(B110,'Datenbank Holds'!B:C,2,FALSE))</f>
        <v>Woks 6</v>
      </c>
      <c r="D110" s="9" t="str">
        <f>IF(AND($Z$1=1,X110=0),"",VLOOKUP(B110,'Datenbank Holds'!B:D,3,FALSE))</f>
        <v>XS-S (Screw-On)</v>
      </c>
      <c r="E110" s="15">
        <f>VLOOKUP(B110,'Datenbank Holds'!B:G,6,FALSE)</f>
        <v>18</v>
      </c>
      <c r="F110" s="71">
        <f>IF($A$1=1,"",VLOOKUP(B110,'Datenbank Holds'!$B$3:$AC$1179,28,FALSE))</f>
        <v>58</v>
      </c>
      <c r="G110" s="97"/>
      <c r="H110" s="215"/>
      <c r="I110" s="222"/>
      <c r="J110" s="229"/>
      <c r="K110" s="236"/>
      <c r="L110" s="243"/>
      <c r="M110" s="250"/>
      <c r="N110" s="257"/>
      <c r="O110" s="264"/>
      <c r="P110" s="271"/>
      <c r="Q110" s="278"/>
      <c r="R110" s="285"/>
      <c r="S110" s="292"/>
      <c r="T110" s="301"/>
      <c r="U110" s="308"/>
      <c r="V110" s="315"/>
      <c r="W110" s="322"/>
      <c r="X110" s="16">
        <f t="shared" si="16"/>
        <v>0</v>
      </c>
      <c r="Y110" s="27">
        <f t="shared" si="17"/>
        <v>0</v>
      </c>
    </row>
    <row r="111" spans="2:25" ht="19.5" thickBot="1" x14ac:dyDescent="0.35">
      <c r="B111" s="54" t="s">
        <v>132</v>
      </c>
      <c r="C111" s="7" t="str">
        <f>IF(AND($Z$1=1,X111=0),"",VLOOKUP(B111,'Datenbank Holds'!B:C,2,FALSE))</f>
        <v>Woks 7</v>
      </c>
      <c r="D111" s="9" t="str">
        <f>IF(AND($Z$1=1,X111=0),"",VLOOKUP(B111,'Datenbank Holds'!B:D,3,FALSE))</f>
        <v>XS-M (Screw-On)</v>
      </c>
      <c r="E111" s="15">
        <f>VLOOKUP(B111,'Datenbank Holds'!B:G,6,FALSE)</f>
        <v>24</v>
      </c>
      <c r="F111" s="71">
        <f>IF($A$1=1,"",VLOOKUP(B111,'Datenbank Holds'!$B$3:$AC$1179,28,FALSE))</f>
        <v>63</v>
      </c>
      <c r="G111" s="97"/>
      <c r="H111" s="215"/>
      <c r="I111" s="222"/>
      <c r="J111" s="229"/>
      <c r="K111" s="236"/>
      <c r="L111" s="243"/>
      <c r="M111" s="250"/>
      <c r="N111" s="257"/>
      <c r="O111" s="264"/>
      <c r="P111" s="271"/>
      <c r="Q111" s="278"/>
      <c r="R111" s="285"/>
      <c r="S111" s="292"/>
      <c r="T111" s="301"/>
      <c r="U111" s="308"/>
      <c r="V111" s="315"/>
      <c r="W111" s="322"/>
      <c r="X111" s="16">
        <f t="shared" si="16"/>
        <v>0</v>
      </c>
      <c r="Y111" s="27">
        <f t="shared" si="17"/>
        <v>0</v>
      </c>
    </row>
    <row r="112" spans="2:25" ht="19.5" thickBot="1" x14ac:dyDescent="0.35">
      <c r="B112" s="54" t="s">
        <v>350</v>
      </c>
      <c r="C112" s="7" t="str">
        <f>IF(AND($Z$1=1,X112=0),"",VLOOKUP(B112,'Datenbank Holds'!B:C,2,FALSE))</f>
        <v>Woks 8</v>
      </c>
      <c r="D112" s="9" t="str">
        <f>IF(AND($Z$1=1,X112=0),"",VLOOKUP(B112,'Datenbank Holds'!B:D,3,FALSE))</f>
        <v>S-M</v>
      </c>
      <c r="E112" s="15">
        <f>VLOOKUP(B112,'Datenbank Holds'!B:G,6,FALSE)</f>
        <v>12</v>
      </c>
      <c r="F112" s="71">
        <f>IF($A$1=1,"",VLOOKUP(B112,'Datenbank Holds'!$B$3:$AC$1179,28,FALSE))</f>
        <v>105</v>
      </c>
      <c r="G112" s="97"/>
      <c r="H112" s="215"/>
      <c r="I112" s="222"/>
      <c r="J112" s="229"/>
      <c r="K112" s="236"/>
      <c r="L112" s="243"/>
      <c r="M112" s="250"/>
      <c r="N112" s="257"/>
      <c r="O112" s="264"/>
      <c r="P112" s="271"/>
      <c r="Q112" s="278"/>
      <c r="R112" s="285"/>
      <c r="S112" s="292"/>
      <c r="T112" s="301"/>
      <c r="U112" s="308"/>
      <c r="V112" s="315"/>
      <c r="W112" s="322"/>
      <c r="X112" s="16">
        <f t="shared" si="16"/>
        <v>0</v>
      </c>
      <c r="Y112" s="27">
        <f t="shared" si="17"/>
        <v>0</v>
      </c>
    </row>
    <row r="113" spans="2:26" ht="19.5" thickBot="1" x14ac:dyDescent="0.35">
      <c r="B113" s="54" t="s">
        <v>96</v>
      </c>
      <c r="C113" s="7" t="str">
        <f>IF(AND($Z$1=1,X113=0),"",VLOOKUP(B113,'Datenbank Holds'!B:C,2,FALSE))</f>
        <v>Gateway 1</v>
      </c>
      <c r="D113" s="13" t="str">
        <f>IF(AND($Z$1=1,X113=0),"",VLOOKUP(B113,'Datenbank Holds'!B:D,3,FALSE))</f>
        <v>L</v>
      </c>
      <c r="E113" s="14">
        <f>VLOOKUP(B113,'Datenbank Holds'!B:G,6,FALSE)</f>
        <v>12</v>
      </c>
      <c r="F113" s="71">
        <f>IF($A$1=1,"",VLOOKUP(B113,'Datenbank Holds'!$B$3:$AC$1179,28,FALSE))</f>
        <v>144</v>
      </c>
      <c r="G113" s="97"/>
      <c r="H113" s="215"/>
      <c r="I113" s="222"/>
      <c r="J113" s="229"/>
      <c r="K113" s="236"/>
      <c r="L113" s="243"/>
      <c r="M113" s="250"/>
      <c r="N113" s="257"/>
      <c r="O113" s="264"/>
      <c r="P113" s="271"/>
      <c r="Q113" s="278"/>
      <c r="R113" s="285"/>
      <c r="S113" s="292"/>
      <c r="T113" s="301"/>
      <c r="U113" s="308"/>
      <c r="V113" s="315"/>
      <c r="W113" s="322"/>
      <c r="X113" s="16">
        <f t="shared" si="16"/>
        <v>0</v>
      </c>
      <c r="Y113" s="27">
        <f t="shared" si="17"/>
        <v>0</v>
      </c>
    </row>
    <row r="114" spans="2:26" ht="19.5" thickBot="1" x14ac:dyDescent="0.35">
      <c r="B114" s="54" t="s">
        <v>29</v>
      </c>
      <c r="C114" s="7" t="str">
        <f>IF(AND($Z$1=1,X114=0),"",VLOOKUP(B114,'Datenbank Holds'!B:C,2,FALSE))</f>
        <v>Gateway 2</v>
      </c>
      <c r="D114" s="7" t="str">
        <f>IF(AND($Z$1=1,X114=0),"",VLOOKUP(B114,'Datenbank Holds'!B:D,3,FALSE))</f>
        <v>L</v>
      </c>
      <c r="E114" s="14">
        <f>VLOOKUP(B114,'Datenbank Holds'!B:G,6,FALSE)</f>
        <v>12</v>
      </c>
      <c r="F114" s="71">
        <f>IF($A$1=1,"",VLOOKUP(B114,'Datenbank Holds'!$B$3:$AC$1179,28,FALSE))</f>
        <v>90</v>
      </c>
      <c r="G114" s="97"/>
      <c r="H114" s="215"/>
      <c r="I114" s="222"/>
      <c r="J114" s="229"/>
      <c r="K114" s="236"/>
      <c r="L114" s="243"/>
      <c r="M114" s="250"/>
      <c r="N114" s="257"/>
      <c r="O114" s="264"/>
      <c r="P114" s="271"/>
      <c r="Q114" s="278"/>
      <c r="R114" s="285"/>
      <c r="S114" s="292"/>
      <c r="T114" s="301"/>
      <c r="U114" s="308"/>
      <c r="V114" s="315"/>
      <c r="W114" s="322"/>
      <c r="X114" s="16">
        <f t="shared" si="16"/>
        <v>0</v>
      </c>
      <c r="Y114" s="27">
        <f t="shared" si="17"/>
        <v>0</v>
      </c>
    </row>
    <row r="115" spans="2:26" ht="19.5" thickBot="1" x14ac:dyDescent="0.35">
      <c r="B115" s="54" t="s">
        <v>32</v>
      </c>
      <c r="C115" s="7" t="str">
        <f>IF(AND($Z$1=1,X115=0),"",VLOOKUP(B115,'Datenbank Holds'!B:C,2,FALSE))</f>
        <v>Gateway 3</v>
      </c>
      <c r="D115" s="7" t="str">
        <f>IF(AND($Z$1=1,X115=0),"",VLOOKUP(B115,'Datenbank Holds'!B:D,3,FALSE))</f>
        <v>L</v>
      </c>
      <c r="E115" s="14">
        <f>VLOOKUP(B115,'Datenbank Holds'!B:G,6,FALSE)</f>
        <v>6</v>
      </c>
      <c r="F115" s="71">
        <f>IF($A$1=1,"",VLOOKUP(B115,'Datenbank Holds'!$B$3:$AC$1179,28,FALSE))</f>
        <v>65</v>
      </c>
      <c r="G115" s="97"/>
      <c r="H115" s="215"/>
      <c r="I115" s="222"/>
      <c r="J115" s="229"/>
      <c r="K115" s="236"/>
      <c r="L115" s="243"/>
      <c r="M115" s="250"/>
      <c r="N115" s="257"/>
      <c r="O115" s="264"/>
      <c r="P115" s="271"/>
      <c r="Q115" s="278"/>
      <c r="R115" s="285"/>
      <c r="S115" s="292"/>
      <c r="T115" s="301"/>
      <c r="U115" s="308"/>
      <c r="V115" s="315"/>
      <c r="W115" s="322"/>
      <c r="X115" s="16">
        <f t="shared" si="16"/>
        <v>0</v>
      </c>
      <c r="Y115" s="27">
        <f t="shared" si="17"/>
        <v>0</v>
      </c>
    </row>
    <row r="116" spans="2:26" ht="19.5" thickBot="1" x14ac:dyDescent="0.35">
      <c r="B116" s="59" t="s">
        <v>22</v>
      </c>
      <c r="C116" s="7" t="str">
        <f>IF(AND($Z$1=1,X116=0),"",VLOOKUP(B116,'Datenbank Holds'!B:C,2,FALSE))</f>
        <v>Desert Wind 1</v>
      </c>
      <c r="D116" s="63" t="str">
        <f>IF(AND($Z$1=1,X116=0),"",VLOOKUP(B116,'Datenbank Holds'!B:D,3,FALSE))</f>
        <v>XL-XXL</v>
      </c>
      <c r="E116" s="15">
        <f>VLOOKUP(B116,'Datenbank Holds'!B:G,6,FALSE)</f>
        <v>18</v>
      </c>
      <c r="F116" s="73">
        <f>IF($A$1=1,"",VLOOKUP(B116,'Datenbank Holds'!$B$3:$AC$1179,28,FALSE))</f>
        <v>473</v>
      </c>
      <c r="G116" s="97"/>
      <c r="H116" s="215"/>
      <c r="I116" s="222"/>
      <c r="J116" s="229"/>
      <c r="K116" s="236"/>
      <c r="L116" s="243"/>
      <c r="M116" s="250"/>
      <c r="N116" s="257"/>
      <c r="O116" s="264"/>
      <c r="P116" s="271"/>
      <c r="Q116" s="278"/>
      <c r="R116" s="285"/>
      <c r="S116" s="292"/>
      <c r="T116" s="301"/>
      <c r="U116" s="308"/>
      <c r="V116" s="315"/>
      <c r="W116" s="322"/>
      <c r="X116" s="64">
        <f t="shared" si="16"/>
        <v>0</v>
      </c>
      <c r="Y116" s="27">
        <f t="shared" si="17"/>
        <v>0</v>
      </c>
    </row>
    <row r="117" spans="2:26" ht="19.5" thickBot="1" x14ac:dyDescent="0.35">
      <c r="B117" s="59" t="s">
        <v>277</v>
      </c>
      <c r="C117" s="7" t="str">
        <f>IF(AND($Z$1=1,X117=0),"",VLOOKUP(B117,'Datenbank Holds'!B:C,2,FALSE))</f>
        <v>Desert Wind 2</v>
      </c>
      <c r="D117" s="63" t="str">
        <f>IF(AND($Z$1=1,X117=0),"",VLOOKUP(B117,'Datenbank Holds'!B:D,3,FALSE))</f>
        <v>L</v>
      </c>
      <c r="E117" s="15">
        <f>VLOOKUP(B117,'Datenbank Holds'!B:G,6,FALSE)</f>
        <v>18</v>
      </c>
      <c r="F117" s="73">
        <f>IF($A$1=1,"",VLOOKUP(B117,'Datenbank Holds'!$B$3:$AC$1179,28,FALSE))</f>
        <v>232</v>
      </c>
      <c r="G117" s="97"/>
      <c r="H117" s="215"/>
      <c r="I117" s="222"/>
      <c r="J117" s="229"/>
      <c r="K117" s="236"/>
      <c r="L117" s="243"/>
      <c r="M117" s="250"/>
      <c r="N117" s="257"/>
      <c r="O117" s="264"/>
      <c r="P117" s="271"/>
      <c r="Q117" s="278"/>
      <c r="R117" s="285"/>
      <c r="S117" s="292"/>
      <c r="T117" s="301"/>
      <c r="U117" s="308"/>
      <c r="V117" s="315"/>
      <c r="W117" s="322"/>
      <c r="X117" s="64">
        <f t="shared" si="16"/>
        <v>0</v>
      </c>
      <c r="Y117" s="27">
        <f t="shared" si="17"/>
        <v>0</v>
      </c>
    </row>
    <row r="118" spans="2:26" ht="19.5" thickBot="1" x14ac:dyDescent="0.35">
      <c r="B118" s="54" t="s">
        <v>278</v>
      </c>
      <c r="C118" s="7" t="str">
        <f>IF(AND($Z$1=1,X118=0),"",VLOOKUP(B118,'Datenbank Holds'!B:C,2,FALSE))</f>
        <v>Desert Wind 3</v>
      </c>
      <c r="D118" s="63" t="str">
        <f>IF(AND($Z$1=1,X118=0),"",VLOOKUP(B118,'Datenbank Holds'!B:D,3,FALSE))</f>
        <v>M-L</v>
      </c>
      <c r="E118" s="15">
        <f>VLOOKUP(B118,'Datenbank Holds'!B:G,6,FALSE)</f>
        <v>18</v>
      </c>
      <c r="F118" s="73">
        <f>IF($A$1=1,"",VLOOKUP(B118,'Datenbank Holds'!$B$3:$AC$1179,28,FALSE))</f>
        <v>159</v>
      </c>
      <c r="G118" s="97"/>
      <c r="H118" s="215"/>
      <c r="I118" s="222"/>
      <c r="J118" s="229"/>
      <c r="K118" s="236"/>
      <c r="L118" s="243"/>
      <c r="M118" s="250"/>
      <c r="N118" s="257"/>
      <c r="O118" s="264"/>
      <c r="P118" s="271"/>
      <c r="Q118" s="278"/>
      <c r="R118" s="285"/>
      <c r="S118" s="292"/>
      <c r="T118" s="301"/>
      <c r="U118" s="308"/>
      <c r="V118" s="315"/>
      <c r="W118" s="322"/>
      <c r="X118" s="127">
        <f t="shared" si="16"/>
        <v>0</v>
      </c>
      <c r="Y118" s="27">
        <f t="shared" si="17"/>
        <v>0</v>
      </c>
    </row>
    <row r="119" spans="2:26" ht="19.5" thickBot="1" x14ac:dyDescent="0.35">
      <c r="B119" s="54" t="s">
        <v>135</v>
      </c>
      <c r="C119" s="7" t="str">
        <f>IF(AND($Z$1=1,X119=0),"",VLOOKUP(B119,'Datenbank Holds'!B:C,2,FALSE))</f>
        <v>Desert Wind 4</v>
      </c>
      <c r="D119" s="13" t="str">
        <f>IF(AND($Z$1=1,X119=0),"",VLOOKUP(B119,'Datenbank Holds'!B:D,3,FALSE))</f>
        <v>S (Screw-On)</v>
      </c>
      <c r="E119" s="14">
        <f>VLOOKUP(B119,'Datenbank Holds'!B:G,6,FALSE)</f>
        <v>18</v>
      </c>
      <c r="F119" s="71">
        <f>IF($A$1=1,"",VLOOKUP(B119,'Datenbank Holds'!$B$3:$AC$1179,28,FALSE))</f>
        <v>85</v>
      </c>
      <c r="G119" s="97"/>
      <c r="H119" s="215"/>
      <c r="I119" s="222"/>
      <c r="J119" s="229"/>
      <c r="K119" s="236"/>
      <c r="L119" s="243"/>
      <c r="M119" s="250"/>
      <c r="N119" s="257"/>
      <c r="O119" s="264"/>
      <c r="P119" s="271"/>
      <c r="Q119" s="278"/>
      <c r="R119" s="285"/>
      <c r="S119" s="292"/>
      <c r="T119" s="301"/>
      <c r="U119" s="308"/>
      <c r="V119" s="315"/>
      <c r="W119" s="322"/>
      <c r="X119" s="127">
        <f t="shared" si="16"/>
        <v>0</v>
      </c>
      <c r="Y119" s="27">
        <f t="shared" si="17"/>
        <v>0</v>
      </c>
    </row>
    <row r="120" spans="2:26" ht="19.5" thickBot="1" x14ac:dyDescent="0.35">
      <c r="B120" s="54" t="s">
        <v>482</v>
      </c>
      <c r="C120" s="7" t="str">
        <f>IF(AND($Z$1=1,X120=0),"",VLOOKUP(B120,'Datenbank Holds'!B:C,2,FALSE))</f>
        <v>Fomes Set</v>
      </c>
      <c r="D120" s="13" t="str">
        <f>IF(AND($Z$1=1,X120=0),"",VLOOKUP(B120,'Datenbank Holds'!B:D,3,FALSE))</f>
        <v>XS-XL</v>
      </c>
      <c r="E120" s="14">
        <f>VLOOKUP(B120,'Datenbank Holds'!B:G,6,FALSE)</f>
        <v>126</v>
      </c>
      <c r="F120" s="71">
        <f>IF($A$1=1,"",VLOOKUP(B120,'Datenbank Holds'!$B$3:$AC$1179,28,FALSE))</f>
        <v>835.05</v>
      </c>
      <c r="G120" s="97"/>
      <c r="H120" s="215"/>
      <c r="I120" s="222"/>
      <c r="J120" s="229"/>
      <c r="K120" s="236"/>
      <c r="L120" s="243"/>
      <c r="M120" s="250"/>
      <c r="N120" s="257"/>
      <c r="O120" s="264"/>
      <c r="P120" s="271"/>
      <c r="Q120" s="278"/>
      <c r="R120" s="285"/>
      <c r="S120" s="292"/>
      <c r="T120" s="301"/>
      <c r="U120" s="308"/>
      <c r="V120" s="315"/>
      <c r="W120" s="322"/>
      <c r="X120" s="127">
        <f t="shared" ref="X120" si="18">SUM(G120:W120)*E120</f>
        <v>0</v>
      </c>
      <c r="Y120" s="27">
        <f t="shared" ref="Y120" si="19">IF($A$1=1,"",SUM(G120:S120)*F120+SUM(T120:W120)*1.05*F120)</f>
        <v>0</v>
      </c>
    </row>
    <row r="121" spans="2:26" ht="19.5" thickBot="1" x14ac:dyDescent="0.35">
      <c r="B121" s="60" t="s">
        <v>79</v>
      </c>
      <c r="C121" s="7" t="str">
        <f>IF(AND($Z$1=1,X121=0),"",VLOOKUP(B121,'Datenbank Holds'!B:C,2,FALSE))</f>
        <v>Fomes Footholds 1</v>
      </c>
      <c r="D121" s="61" t="str">
        <f>IF(AND($Z$1=1,X121=0),"",VLOOKUP(B121,'Datenbank Holds'!B:D,3,FALSE))</f>
        <v>XS</v>
      </c>
      <c r="E121" s="62">
        <f>VLOOKUP(B121,'Datenbank Holds'!B:G,6,FALSE)</f>
        <v>12</v>
      </c>
      <c r="F121" s="74">
        <f>IF($A$1=1,"",VLOOKUP(B121,'Datenbank Holds'!$B$3:$AC$1179,28,FALSE))</f>
        <v>34</v>
      </c>
      <c r="G121" s="97"/>
      <c r="H121" s="215"/>
      <c r="I121" s="222"/>
      <c r="J121" s="229"/>
      <c r="K121" s="236"/>
      <c r="L121" s="243"/>
      <c r="M121" s="250"/>
      <c r="N121" s="257"/>
      <c r="O121" s="264"/>
      <c r="P121" s="271"/>
      <c r="Q121" s="278"/>
      <c r="R121" s="285"/>
      <c r="S121" s="292"/>
      <c r="T121" s="301"/>
      <c r="U121" s="308"/>
      <c r="V121" s="315"/>
      <c r="W121" s="322"/>
      <c r="X121" s="127">
        <f t="shared" si="16"/>
        <v>0</v>
      </c>
      <c r="Y121" s="27">
        <f t="shared" si="17"/>
        <v>0</v>
      </c>
      <c r="Z121" s="21"/>
    </row>
    <row r="122" spans="2:26" ht="19.5" thickBot="1" x14ac:dyDescent="0.35">
      <c r="B122" s="54" t="s">
        <v>82</v>
      </c>
      <c r="C122" s="7" t="str">
        <f>IF(AND($Z$1=1,X122=0),"",VLOOKUP(B122,'Datenbank Holds'!B:C,2,FALSE))</f>
        <v>Fomes Footholds 2</v>
      </c>
      <c r="D122" s="13" t="str">
        <f>IF(AND($Z$1=1,X122=0),"",VLOOKUP(B122,'Datenbank Holds'!B:D,3,FALSE))</f>
        <v>S</v>
      </c>
      <c r="E122" s="14">
        <f>VLOOKUP(B122,'Datenbank Holds'!B:G,6,FALSE)</f>
        <v>12</v>
      </c>
      <c r="F122" s="71">
        <f>IF($A$1=1,"",VLOOKUP(B122,'Datenbank Holds'!$B$3:$AC$1179,28,FALSE))</f>
        <v>41</v>
      </c>
      <c r="G122" s="97"/>
      <c r="H122" s="215"/>
      <c r="I122" s="222"/>
      <c r="J122" s="229"/>
      <c r="K122" s="236"/>
      <c r="L122" s="243"/>
      <c r="M122" s="250"/>
      <c r="N122" s="257"/>
      <c r="O122" s="264"/>
      <c r="P122" s="271"/>
      <c r="Q122" s="278"/>
      <c r="R122" s="285"/>
      <c r="S122" s="292"/>
      <c r="T122" s="301"/>
      <c r="U122" s="308"/>
      <c r="V122" s="315"/>
      <c r="W122" s="322"/>
      <c r="X122" s="16">
        <f t="shared" si="16"/>
        <v>0</v>
      </c>
      <c r="Y122" s="27">
        <f t="shared" si="17"/>
        <v>0</v>
      </c>
      <c r="Z122" s="21"/>
    </row>
    <row r="123" spans="2:26" ht="19.5" thickBot="1" x14ac:dyDescent="0.35">
      <c r="B123" s="54" t="s">
        <v>83</v>
      </c>
      <c r="C123" s="7" t="str">
        <f>IF(AND($Z$1=1,X123=0),"",VLOOKUP(B123,'Datenbank Holds'!B:C,2,FALSE))</f>
        <v>Fomes Small Crimps</v>
      </c>
      <c r="D123" s="13" t="str">
        <f>IF(AND($Z$1=1,X123=0),"",VLOOKUP(B123,'Datenbank Holds'!B:D,3,FALSE))</f>
        <v>S</v>
      </c>
      <c r="E123" s="14">
        <f>VLOOKUP(B123,'Datenbank Holds'!B:G,6,FALSE)</f>
        <v>12</v>
      </c>
      <c r="F123" s="71">
        <f>IF($A$1=1,"",VLOOKUP(B123,'Datenbank Holds'!$B$3:$AC$1179,28,FALSE))</f>
        <v>37</v>
      </c>
      <c r="G123" s="97"/>
      <c r="H123" s="215"/>
      <c r="I123" s="222"/>
      <c r="J123" s="229"/>
      <c r="K123" s="236"/>
      <c r="L123" s="243"/>
      <c r="M123" s="250"/>
      <c r="N123" s="257"/>
      <c r="O123" s="264"/>
      <c r="P123" s="271"/>
      <c r="Q123" s="278"/>
      <c r="R123" s="285"/>
      <c r="S123" s="292"/>
      <c r="T123" s="301"/>
      <c r="U123" s="308"/>
      <c r="V123" s="315"/>
      <c r="W123" s="322"/>
      <c r="X123" s="16">
        <f t="shared" si="16"/>
        <v>0</v>
      </c>
      <c r="Y123" s="27">
        <f t="shared" si="17"/>
        <v>0</v>
      </c>
      <c r="Z123" s="21"/>
    </row>
    <row r="124" spans="2:26" ht="19.5" thickBot="1" x14ac:dyDescent="0.35">
      <c r="B124" s="54" t="s">
        <v>84</v>
      </c>
      <c r="C124" s="7" t="str">
        <f>IF(AND($Z$1=1,X124=0),"",VLOOKUP(B124,'Datenbank Holds'!B:C,2,FALSE))</f>
        <v>Fomes Crimps</v>
      </c>
      <c r="D124" s="13" t="str">
        <f>IF(AND($Z$1=1,X124=0),"",VLOOKUP(B124,'Datenbank Holds'!B:D,3,FALSE))</f>
        <v>M</v>
      </c>
      <c r="E124" s="14">
        <f>VLOOKUP(B124,'Datenbank Holds'!B:G,6,FALSE)</f>
        <v>12</v>
      </c>
      <c r="F124" s="71">
        <f>IF($A$1=1,"",VLOOKUP(B124,'Datenbank Holds'!$B$3:$AC$1179,28,FALSE))</f>
        <v>42</v>
      </c>
      <c r="G124" s="97"/>
      <c r="H124" s="215"/>
      <c r="I124" s="222"/>
      <c r="J124" s="229"/>
      <c r="K124" s="236"/>
      <c r="L124" s="243"/>
      <c r="M124" s="250"/>
      <c r="N124" s="257"/>
      <c r="O124" s="264"/>
      <c r="P124" s="271"/>
      <c r="Q124" s="278"/>
      <c r="R124" s="285"/>
      <c r="S124" s="292"/>
      <c r="T124" s="301"/>
      <c r="U124" s="308"/>
      <c r="V124" s="315"/>
      <c r="W124" s="322"/>
      <c r="X124" s="16">
        <f t="shared" si="16"/>
        <v>0</v>
      </c>
      <c r="Y124" s="27">
        <f t="shared" si="17"/>
        <v>0</v>
      </c>
      <c r="Z124" s="21"/>
    </row>
    <row r="125" spans="2:26" ht="19.5" thickBot="1" x14ac:dyDescent="0.35">
      <c r="B125" s="54" t="s">
        <v>85</v>
      </c>
      <c r="C125" s="7" t="str">
        <f>IF(AND($Z$1=1,X125=0),"",VLOOKUP(B125,'Datenbank Holds'!B:C,2,FALSE))</f>
        <v>Fomes Small Jugs</v>
      </c>
      <c r="D125" s="13" t="str">
        <f>IF(AND($Z$1=1,X125=0),"",VLOOKUP(B125,'Datenbank Holds'!B:D,3,FALSE))</f>
        <v>M</v>
      </c>
      <c r="E125" s="14">
        <f>VLOOKUP(B125,'Datenbank Holds'!B:G,6,FALSE)</f>
        <v>18</v>
      </c>
      <c r="F125" s="71">
        <f>IF($A$1=1,"",VLOOKUP(B125,'Datenbank Holds'!$B$3:$AC$1179,28,FALSE))</f>
        <v>78</v>
      </c>
      <c r="G125" s="97"/>
      <c r="H125" s="215"/>
      <c r="I125" s="222"/>
      <c r="J125" s="229"/>
      <c r="K125" s="236"/>
      <c r="L125" s="243"/>
      <c r="M125" s="250"/>
      <c r="N125" s="257"/>
      <c r="O125" s="264"/>
      <c r="P125" s="271"/>
      <c r="Q125" s="278"/>
      <c r="R125" s="285"/>
      <c r="S125" s="292"/>
      <c r="T125" s="301"/>
      <c r="U125" s="308"/>
      <c r="V125" s="315"/>
      <c r="W125" s="322"/>
      <c r="X125" s="16">
        <f t="shared" si="16"/>
        <v>0</v>
      </c>
      <c r="Y125" s="27">
        <f t="shared" si="17"/>
        <v>0</v>
      </c>
      <c r="Z125" s="21"/>
    </row>
    <row r="126" spans="2:26" ht="19.5" thickBot="1" x14ac:dyDescent="0.35">
      <c r="B126" s="54" t="s">
        <v>86</v>
      </c>
      <c r="C126" s="7" t="str">
        <f>IF(AND($Z$1=1,X126=0),"",VLOOKUP(B126,'Datenbank Holds'!B:C,2,FALSE))</f>
        <v>Fomes Medium Jugs</v>
      </c>
      <c r="D126" s="7" t="str">
        <f>IF(AND($Z$1=1,X126=0),"",VLOOKUP(B126,'Datenbank Holds'!B:D,3,FALSE))</f>
        <v>M</v>
      </c>
      <c r="E126" s="14">
        <f>VLOOKUP(B126,'Datenbank Holds'!B:G,6,FALSE)</f>
        <v>18</v>
      </c>
      <c r="F126" s="71">
        <f>IF($A$1=1,"",VLOOKUP(B126,'Datenbank Holds'!$B$3:$AC$1179,28,FALSE))</f>
        <v>103</v>
      </c>
      <c r="G126" s="97"/>
      <c r="H126" s="215"/>
      <c r="I126" s="222"/>
      <c r="J126" s="229"/>
      <c r="K126" s="236"/>
      <c r="L126" s="243"/>
      <c r="M126" s="250"/>
      <c r="N126" s="257"/>
      <c r="O126" s="264"/>
      <c r="P126" s="271"/>
      <c r="Q126" s="278"/>
      <c r="R126" s="285"/>
      <c r="S126" s="292"/>
      <c r="T126" s="301"/>
      <c r="U126" s="308"/>
      <c r="V126" s="315"/>
      <c r="W126" s="322"/>
      <c r="X126" s="16">
        <f t="shared" si="16"/>
        <v>0</v>
      </c>
      <c r="Y126" s="27">
        <f t="shared" si="17"/>
        <v>0</v>
      </c>
      <c r="Z126" s="21"/>
    </row>
    <row r="127" spans="2:26" ht="19.5" thickBot="1" x14ac:dyDescent="0.35">
      <c r="B127" s="54" t="s">
        <v>33</v>
      </c>
      <c r="C127" s="7" t="str">
        <f>IF(AND($Z$1=1,X127=0),"",VLOOKUP(B127,'Datenbank Holds'!B:C,2,FALSE))</f>
        <v>Fomes Big Jugs 1</v>
      </c>
      <c r="D127" s="7" t="str">
        <f>IF(AND($Z$1=1,X127=0),"",VLOOKUP(B127,'Datenbank Holds'!B:D,3,FALSE))</f>
        <v>L</v>
      </c>
      <c r="E127" s="14">
        <f>VLOOKUP(B127,'Datenbank Holds'!B:G,6,FALSE)</f>
        <v>12</v>
      </c>
      <c r="F127" s="71">
        <f>IF($A$1=1,"",VLOOKUP(B127,'Datenbank Holds'!$B$3:$AC$1179,28,FALSE))</f>
        <v>118</v>
      </c>
      <c r="G127" s="97"/>
      <c r="H127" s="215"/>
      <c r="I127" s="222"/>
      <c r="J127" s="229"/>
      <c r="K127" s="236"/>
      <c r="L127" s="243"/>
      <c r="M127" s="250"/>
      <c r="N127" s="257"/>
      <c r="O127" s="264"/>
      <c r="P127" s="271"/>
      <c r="Q127" s="278"/>
      <c r="R127" s="285"/>
      <c r="S127" s="292"/>
      <c r="T127" s="301"/>
      <c r="U127" s="308"/>
      <c r="V127" s="315"/>
      <c r="W127" s="322"/>
      <c r="X127" s="16">
        <f t="shared" si="16"/>
        <v>0</v>
      </c>
      <c r="Y127" s="27">
        <f t="shared" si="17"/>
        <v>0</v>
      </c>
      <c r="Z127" s="21"/>
    </row>
    <row r="128" spans="2:26" ht="19.5" thickBot="1" x14ac:dyDescent="0.35">
      <c r="B128" s="54" t="s">
        <v>34</v>
      </c>
      <c r="C128" s="7" t="str">
        <f>IF(AND($Z$1=1,X128=0),"",VLOOKUP(B128,'Datenbank Holds'!B:C,2,FALSE))</f>
        <v>Fomes Big Jugs 2</v>
      </c>
      <c r="D128" s="7" t="str">
        <f>IF(AND($Z$1=1,X128=0),"",VLOOKUP(B128,'Datenbank Holds'!B:D,3,FALSE))</f>
        <v>L</v>
      </c>
      <c r="E128" s="14">
        <f>VLOOKUP(B128,'Datenbank Holds'!B:G,6,FALSE)</f>
        <v>12</v>
      </c>
      <c r="F128" s="71">
        <f>IF($A$1=1,"",VLOOKUP(B128,'Datenbank Holds'!$B$3:$AC$1179,28,FALSE))</f>
        <v>162</v>
      </c>
      <c r="G128" s="97"/>
      <c r="H128" s="215"/>
      <c r="I128" s="222"/>
      <c r="J128" s="229"/>
      <c r="K128" s="236"/>
      <c r="L128" s="243"/>
      <c r="M128" s="250"/>
      <c r="N128" s="257"/>
      <c r="O128" s="264"/>
      <c r="P128" s="271"/>
      <c r="Q128" s="278"/>
      <c r="R128" s="285"/>
      <c r="S128" s="292"/>
      <c r="T128" s="301"/>
      <c r="U128" s="308"/>
      <c r="V128" s="315"/>
      <c r="W128" s="322"/>
      <c r="X128" s="16">
        <f t="shared" ref="X128:X146" si="20">SUM(G128:W128)*E128</f>
        <v>0</v>
      </c>
      <c r="Y128" s="27">
        <f t="shared" ref="Y128:Y146" si="21">IF($A$1=1,"",SUM(G128:S128)*F128+SUM(T128:W128)*1.05*F128)</f>
        <v>0</v>
      </c>
      <c r="Z128" s="21"/>
    </row>
    <row r="129" spans="2:26" ht="19.5" thickBot="1" x14ac:dyDescent="0.35">
      <c r="B129" s="54" t="s">
        <v>74</v>
      </c>
      <c r="C129" s="7" t="str">
        <f>IF(AND($Z$1=1,X129=0),"",VLOOKUP(B129,'Datenbank Holds'!B:C,2,FALSE))</f>
        <v>Fomes Pigs</v>
      </c>
      <c r="D129" s="7" t="str">
        <f>IF(AND($Z$1=1,X129=0),"",VLOOKUP(B129,'Datenbank Holds'!B:D,3,FALSE))</f>
        <v>XL</v>
      </c>
      <c r="E129" s="14">
        <f>VLOOKUP(B129,'Datenbank Holds'!B:G,6,FALSE)</f>
        <v>18</v>
      </c>
      <c r="F129" s="71">
        <f>IF($A$1=1,"",VLOOKUP(B129,'Datenbank Holds'!$B$3:$AC$1179,28,FALSE))</f>
        <v>264</v>
      </c>
      <c r="G129" s="97"/>
      <c r="H129" s="215"/>
      <c r="I129" s="222"/>
      <c r="J129" s="229"/>
      <c r="K129" s="236"/>
      <c r="L129" s="243"/>
      <c r="M129" s="250"/>
      <c r="N129" s="257"/>
      <c r="O129" s="264"/>
      <c r="P129" s="271"/>
      <c r="Q129" s="278"/>
      <c r="R129" s="285"/>
      <c r="S129" s="292"/>
      <c r="T129" s="301"/>
      <c r="U129" s="308"/>
      <c r="V129" s="315"/>
      <c r="W129" s="322"/>
      <c r="X129" s="16">
        <f t="shared" si="20"/>
        <v>0</v>
      </c>
      <c r="Y129" s="27">
        <f t="shared" si="21"/>
        <v>0</v>
      </c>
      <c r="Z129" s="21"/>
    </row>
    <row r="130" spans="2:26" ht="19.5" thickBot="1" x14ac:dyDescent="0.35">
      <c r="B130" s="54" t="s">
        <v>93</v>
      </c>
      <c r="C130" s="7" t="str">
        <f>IF(AND($Z$1=1,X130=0),"",VLOOKUP(B130,'Datenbank Holds'!B:C,2,FALSE))</f>
        <v>Rain Forest 1</v>
      </c>
      <c r="D130" s="13" t="str">
        <f>IF(AND($Z$1=1,X130=0),"",VLOOKUP(B130,'Datenbank Holds'!B:D,3,FALSE))</f>
        <v>L</v>
      </c>
      <c r="E130" s="14">
        <f>VLOOKUP(B130,'Datenbank Holds'!B:G,6,FALSE)</f>
        <v>12</v>
      </c>
      <c r="F130" s="71">
        <f>IF($A$1=1,"",VLOOKUP(B130,'Datenbank Holds'!$B$3:$AC$1179,28,FALSE))</f>
        <v>147</v>
      </c>
      <c r="G130" s="97"/>
      <c r="H130" s="215"/>
      <c r="I130" s="222"/>
      <c r="J130" s="229"/>
      <c r="K130" s="236"/>
      <c r="L130" s="243"/>
      <c r="M130" s="250"/>
      <c r="N130" s="257"/>
      <c r="O130" s="264"/>
      <c r="P130" s="271"/>
      <c r="Q130" s="278"/>
      <c r="R130" s="285"/>
      <c r="S130" s="292"/>
      <c r="T130" s="301"/>
      <c r="U130" s="308"/>
      <c r="V130" s="315"/>
      <c r="W130" s="322"/>
      <c r="X130" s="16">
        <f t="shared" si="20"/>
        <v>0</v>
      </c>
      <c r="Y130" s="27">
        <f t="shared" si="21"/>
        <v>0</v>
      </c>
      <c r="Z130" s="21"/>
    </row>
    <row r="131" spans="2:26" ht="19.5" thickBot="1" x14ac:dyDescent="0.35">
      <c r="B131" s="54" t="s">
        <v>48</v>
      </c>
      <c r="C131" s="7" t="str">
        <f>IF(AND($Z$1=1,X131=0),"",VLOOKUP(B131,'Datenbank Holds'!B:C,2,FALSE))</f>
        <v>Rain Forest 2</v>
      </c>
      <c r="D131" s="9" t="str">
        <f>IF(AND($Z$1=1,X131=0),"",VLOOKUP(B131,'Datenbank Holds'!B:D,3,FALSE))</f>
        <v>XL-XXL</v>
      </c>
      <c r="E131" s="15">
        <f>VLOOKUP(B131,'Datenbank Holds'!B:G,6,FALSE)</f>
        <v>18</v>
      </c>
      <c r="F131" s="71">
        <f>IF($A$1=1,"",VLOOKUP(B131,'Datenbank Holds'!$B$3:$AC$1179,28,FALSE))</f>
        <v>211</v>
      </c>
      <c r="G131" s="97"/>
      <c r="H131" s="215"/>
      <c r="I131" s="222"/>
      <c r="J131" s="229"/>
      <c r="K131" s="236"/>
      <c r="L131" s="243"/>
      <c r="M131" s="250"/>
      <c r="N131" s="257"/>
      <c r="O131" s="264"/>
      <c r="P131" s="271"/>
      <c r="Q131" s="278"/>
      <c r="R131" s="285"/>
      <c r="S131" s="292"/>
      <c r="T131" s="301"/>
      <c r="U131" s="308"/>
      <c r="V131" s="315"/>
      <c r="W131" s="322"/>
      <c r="X131" s="16">
        <f t="shared" si="20"/>
        <v>0</v>
      </c>
      <c r="Y131" s="27">
        <f t="shared" si="21"/>
        <v>0</v>
      </c>
      <c r="Z131" s="21"/>
    </row>
    <row r="132" spans="2:26" ht="19.5" thickBot="1" x14ac:dyDescent="0.35">
      <c r="B132" s="54" t="s">
        <v>122</v>
      </c>
      <c r="C132" s="7" t="str">
        <f>IF(AND($Z$1=1,X132=0),"",VLOOKUP(B132,'Datenbank Holds'!B:C,2,FALSE))</f>
        <v>Rain Forest 3</v>
      </c>
      <c r="D132" s="36" t="str">
        <f>IF(AND($Z$1=1,X132=0),"",VLOOKUP(B132,'Datenbank Holds'!B:D,3,FALSE))</f>
        <v>M</v>
      </c>
      <c r="E132" s="15">
        <f>VLOOKUP(B132,'Datenbank Holds'!B:G,6,FALSE)</f>
        <v>12</v>
      </c>
      <c r="F132" s="71">
        <f>IF($A$1=1,"",VLOOKUP(B132,'Datenbank Holds'!$B$3:$AC$1179,28,FALSE))</f>
        <v>94</v>
      </c>
      <c r="G132" s="97"/>
      <c r="H132" s="215"/>
      <c r="I132" s="222"/>
      <c r="J132" s="229"/>
      <c r="K132" s="236"/>
      <c r="L132" s="243"/>
      <c r="M132" s="250"/>
      <c r="N132" s="257"/>
      <c r="O132" s="264"/>
      <c r="P132" s="271"/>
      <c r="Q132" s="278"/>
      <c r="R132" s="285"/>
      <c r="S132" s="292"/>
      <c r="T132" s="301"/>
      <c r="U132" s="308"/>
      <c r="V132" s="315"/>
      <c r="W132" s="322"/>
      <c r="X132" s="16">
        <f t="shared" si="20"/>
        <v>0</v>
      </c>
      <c r="Y132" s="27">
        <f t="shared" si="21"/>
        <v>0</v>
      </c>
      <c r="Z132" s="21"/>
    </row>
    <row r="133" spans="2:26" ht="19.5" thickBot="1" x14ac:dyDescent="0.35">
      <c r="B133" s="54" t="s">
        <v>123</v>
      </c>
      <c r="C133" s="7" t="str">
        <f>IF(AND($Z$1=1,X133=0),"",VLOOKUP(B133,'Datenbank Holds'!B:C,2,FALSE))</f>
        <v>Rain Forest 4</v>
      </c>
      <c r="D133" s="36" t="str">
        <f>IF(AND($Z$1=1,X133=0),"",VLOOKUP(B133,'Datenbank Holds'!B:D,3,FALSE))</f>
        <v>S</v>
      </c>
      <c r="E133" s="15">
        <f>VLOOKUP(B133,'Datenbank Holds'!B:G,6,FALSE)</f>
        <v>12</v>
      </c>
      <c r="F133" s="71">
        <f>IF($A$1=1,"",VLOOKUP(B133,'Datenbank Holds'!$B$3:$AC$1179,28,FALSE))</f>
        <v>71</v>
      </c>
      <c r="G133" s="97"/>
      <c r="H133" s="215"/>
      <c r="I133" s="222"/>
      <c r="J133" s="229"/>
      <c r="K133" s="236"/>
      <c r="L133" s="243"/>
      <c r="M133" s="250"/>
      <c r="N133" s="257"/>
      <c r="O133" s="264"/>
      <c r="P133" s="271"/>
      <c r="Q133" s="278"/>
      <c r="R133" s="285"/>
      <c r="S133" s="292"/>
      <c r="T133" s="301"/>
      <c r="U133" s="308"/>
      <c r="V133" s="315"/>
      <c r="W133" s="322"/>
      <c r="X133" s="16">
        <f t="shared" si="20"/>
        <v>0</v>
      </c>
      <c r="Y133" s="27">
        <f t="shared" si="21"/>
        <v>0</v>
      </c>
      <c r="Z133" s="21"/>
    </row>
    <row r="134" spans="2:26" ht="19.5" thickBot="1" x14ac:dyDescent="0.35">
      <c r="B134" s="54" t="s">
        <v>124</v>
      </c>
      <c r="C134" s="7" t="str">
        <f>IF(AND($Z$1=1,X134=0),"",VLOOKUP(B134,'Datenbank Holds'!B:C,2,FALSE))</f>
        <v>Rain Forest 5</v>
      </c>
      <c r="D134" s="36" t="str">
        <f>IF(AND($Z$1=1,X134=0),"",VLOOKUP(B134,'Datenbank Holds'!B:D,3,FALSE))</f>
        <v>S</v>
      </c>
      <c r="E134" s="15">
        <f>VLOOKUP(B134,'Datenbank Holds'!B:G,6,FALSE)</f>
        <v>18</v>
      </c>
      <c r="F134" s="71">
        <f>IF($A$1=1,"",VLOOKUP(B134,'Datenbank Holds'!$B$3:$AC$1179,28,FALSE))</f>
        <v>82</v>
      </c>
      <c r="G134" s="97"/>
      <c r="H134" s="215"/>
      <c r="I134" s="222"/>
      <c r="J134" s="229"/>
      <c r="K134" s="236"/>
      <c r="L134" s="243"/>
      <c r="M134" s="250"/>
      <c r="N134" s="257"/>
      <c r="O134" s="264"/>
      <c r="P134" s="271"/>
      <c r="Q134" s="278"/>
      <c r="R134" s="285"/>
      <c r="S134" s="292"/>
      <c r="T134" s="301"/>
      <c r="U134" s="308"/>
      <c r="V134" s="315"/>
      <c r="W134" s="322"/>
      <c r="X134" s="16">
        <f t="shared" si="20"/>
        <v>0</v>
      </c>
      <c r="Y134" s="27">
        <f t="shared" si="21"/>
        <v>0</v>
      </c>
      <c r="Z134" s="21"/>
    </row>
    <row r="135" spans="2:26" ht="19.5" thickBot="1" x14ac:dyDescent="0.35">
      <c r="B135" s="54" t="s">
        <v>369</v>
      </c>
      <c r="C135" s="7" t="str">
        <f>IF(AND($Z$1=1,X135=0),"",VLOOKUP(B135,'Datenbank Holds'!B:C,2,FALSE))</f>
        <v>Savanna Hills 1</v>
      </c>
      <c r="D135" s="36" t="str">
        <f>IF(AND($Z$1=1,X135=0),"",VLOOKUP(B135,'Datenbank Holds'!B:D,3,FALSE))</f>
        <v>L-XL</v>
      </c>
      <c r="E135" s="15">
        <f>VLOOKUP(B135,'Datenbank Holds'!B:G,6,FALSE)</f>
        <v>24</v>
      </c>
      <c r="F135" s="71">
        <f>IF($A$1=1,"",VLOOKUP(B135,'Datenbank Holds'!$B$3:$AC$1179,28,FALSE))</f>
        <v>332</v>
      </c>
      <c r="G135" s="97"/>
      <c r="H135" s="215"/>
      <c r="I135" s="222"/>
      <c r="J135" s="229"/>
      <c r="K135" s="236"/>
      <c r="L135" s="243"/>
      <c r="M135" s="250"/>
      <c r="N135" s="257"/>
      <c r="O135" s="264"/>
      <c r="P135" s="271"/>
      <c r="Q135" s="278"/>
      <c r="R135" s="285"/>
      <c r="S135" s="292"/>
      <c r="T135" s="301"/>
      <c r="U135" s="308"/>
      <c r="V135" s="315"/>
      <c r="W135" s="322"/>
      <c r="X135" s="16">
        <f t="shared" si="20"/>
        <v>0</v>
      </c>
      <c r="Y135" s="27">
        <f t="shared" si="21"/>
        <v>0</v>
      </c>
      <c r="Z135" s="21"/>
    </row>
    <row r="136" spans="2:26" ht="19.5" thickBot="1" x14ac:dyDescent="0.35">
      <c r="B136" s="54" t="s">
        <v>370</v>
      </c>
      <c r="C136" s="7" t="str">
        <f>IF(AND($Z$1=1,X136=0),"",VLOOKUP(B136,'Datenbank Holds'!B:C,2,FALSE))</f>
        <v>Savanna Hills 2</v>
      </c>
      <c r="D136" s="36" t="str">
        <f>IF(AND($Z$1=1,X136=0),"",VLOOKUP(B136,'Datenbank Holds'!B:D,3,FALSE))</f>
        <v>M-L</v>
      </c>
      <c r="E136" s="15">
        <f>VLOOKUP(B136,'Datenbank Holds'!B:G,6,FALSE)</f>
        <v>24</v>
      </c>
      <c r="F136" s="71">
        <f>IF($A$1=1,"",VLOOKUP(B136,'Datenbank Holds'!$B$3:$AC$1179,28,FALSE))</f>
        <v>235</v>
      </c>
      <c r="G136" s="97"/>
      <c r="H136" s="215"/>
      <c r="I136" s="222"/>
      <c r="J136" s="229"/>
      <c r="K136" s="236"/>
      <c r="L136" s="243"/>
      <c r="M136" s="250"/>
      <c r="N136" s="257"/>
      <c r="O136" s="264"/>
      <c r="P136" s="271"/>
      <c r="Q136" s="278"/>
      <c r="R136" s="285"/>
      <c r="S136" s="292"/>
      <c r="T136" s="301"/>
      <c r="U136" s="308"/>
      <c r="V136" s="315"/>
      <c r="W136" s="322"/>
      <c r="X136" s="16">
        <f t="shared" si="20"/>
        <v>0</v>
      </c>
      <c r="Y136" s="27">
        <f t="shared" si="21"/>
        <v>0</v>
      </c>
      <c r="Z136" s="21"/>
    </row>
    <row r="137" spans="2:26" ht="19.5" thickBot="1" x14ac:dyDescent="0.35">
      <c r="B137" s="54" t="s">
        <v>371</v>
      </c>
      <c r="C137" s="7" t="str">
        <f>IF(AND($Z$1=1,X137=0),"",VLOOKUP(B137,'Datenbank Holds'!B:C,2,FALSE))</f>
        <v>Savanna Hills 3</v>
      </c>
      <c r="D137" s="36" t="str">
        <f>IF(AND($Z$1=1,X137=0),"",VLOOKUP(B137,'Datenbank Holds'!B:D,3,FALSE))</f>
        <v>XS-S</v>
      </c>
      <c r="E137" s="15">
        <f>VLOOKUP(B137,'Datenbank Holds'!B:G,6,FALSE)</f>
        <v>18</v>
      </c>
      <c r="F137" s="71">
        <f>IF($A$1=1,"",VLOOKUP(B137,'Datenbank Holds'!$B$3:$AC$1179,28,FALSE))</f>
        <v>66</v>
      </c>
      <c r="G137" s="97"/>
      <c r="H137" s="215"/>
      <c r="I137" s="222"/>
      <c r="J137" s="229"/>
      <c r="K137" s="236"/>
      <c r="L137" s="243"/>
      <c r="M137" s="250"/>
      <c r="N137" s="257"/>
      <c r="O137" s="264"/>
      <c r="P137" s="271"/>
      <c r="Q137" s="278"/>
      <c r="R137" s="285"/>
      <c r="S137" s="292"/>
      <c r="T137" s="301"/>
      <c r="U137" s="308"/>
      <c r="V137" s="315"/>
      <c r="W137" s="322"/>
      <c r="X137" s="16">
        <f t="shared" si="20"/>
        <v>0</v>
      </c>
      <c r="Y137" s="27">
        <f t="shared" si="21"/>
        <v>0</v>
      </c>
      <c r="Z137" s="21"/>
    </row>
    <row r="138" spans="2:26" ht="19.5" thickBot="1" x14ac:dyDescent="0.35">
      <c r="B138" s="54" t="s">
        <v>406</v>
      </c>
      <c r="C138" s="7" t="str">
        <f>IF(AND($Z$1=1,X138=0),"",VLOOKUP(B138,'Datenbank Holds'!B:C,2,FALSE))</f>
        <v>Katana (PU)</v>
      </c>
      <c r="D138" s="13" t="str">
        <f>IF(AND($Z$1=1,X138=0),"",VLOOKUP(B138,'Datenbank Holds'!B:D,3,FALSE))</f>
        <v>M-L (Screw-On)</v>
      </c>
      <c r="E138" s="14">
        <f>VLOOKUP(B138,'Datenbank Holds'!B:G,6,FALSE)</f>
        <v>12</v>
      </c>
      <c r="F138" s="71">
        <f>IF($A$1=1,"",VLOOKUP(B138,'Datenbank Holds'!$B$3:$AC$1179,28,FALSE))</f>
        <v>59</v>
      </c>
      <c r="G138" s="97"/>
      <c r="H138" s="215"/>
      <c r="I138" s="222"/>
      <c r="J138" s="229"/>
      <c r="K138" s="236"/>
      <c r="L138" s="243"/>
      <c r="M138" s="250"/>
      <c r="N138" s="257"/>
      <c r="O138" s="264"/>
      <c r="P138" s="271"/>
      <c r="Q138" s="278"/>
      <c r="R138" s="285"/>
      <c r="S138" s="292"/>
      <c r="T138" s="301"/>
      <c r="U138" s="308"/>
      <c r="V138" s="315"/>
      <c r="W138" s="322"/>
      <c r="X138" s="16">
        <f t="shared" si="20"/>
        <v>0</v>
      </c>
      <c r="Y138" s="27">
        <f t="shared" si="21"/>
        <v>0</v>
      </c>
      <c r="Z138" s="21"/>
    </row>
    <row r="139" spans="2:26" ht="19.5" thickBot="1" x14ac:dyDescent="0.35">
      <c r="B139" s="54" t="s">
        <v>375</v>
      </c>
      <c r="C139" s="7" t="str">
        <f>IF(AND($Z$1=1,X139=0),"",VLOOKUP(B139,'Datenbank Holds'!B:C,2,FALSE))</f>
        <v>Deep Water</v>
      </c>
      <c r="D139" s="13" t="str">
        <f>IF(AND($Z$1=1,X139=0),"",VLOOKUP(B139,'Datenbank Holds'!B:D,3,FALSE))</f>
        <v>XL</v>
      </c>
      <c r="E139" s="14">
        <f>VLOOKUP(B139,'Datenbank Holds'!B:G,6,FALSE)</f>
        <v>6</v>
      </c>
      <c r="F139" s="71">
        <f>IF($A$1=1,"",VLOOKUP(B139,'Datenbank Holds'!$B$3:$AC$1179,28,FALSE))</f>
        <v>86</v>
      </c>
      <c r="G139" s="97"/>
      <c r="H139" s="215"/>
      <c r="I139" s="222"/>
      <c r="J139" s="229"/>
      <c r="K139" s="236"/>
      <c r="L139" s="243"/>
      <c r="M139" s="250"/>
      <c r="N139" s="257"/>
      <c r="O139" s="264"/>
      <c r="P139" s="271"/>
      <c r="Q139" s="278"/>
      <c r="R139" s="285"/>
      <c r="S139" s="292"/>
      <c r="T139" s="301"/>
      <c r="U139" s="308"/>
      <c r="V139" s="315"/>
      <c r="W139" s="322"/>
      <c r="X139" s="16">
        <f t="shared" si="20"/>
        <v>0</v>
      </c>
      <c r="Y139" s="27">
        <f t="shared" si="21"/>
        <v>0</v>
      </c>
      <c r="Z139" s="21"/>
    </row>
    <row r="140" spans="2:26" ht="19.5" hidden="1" thickBot="1" x14ac:dyDescent="0.35">
      <c r="B140" s="54" t="s">
        <v>407</v>
      </c>
      <c r="C140" s="7" t="str">
        <f>IF(AND($Z$1=1,X140=0),"",VLOOKUP(B140,'Datenbank Holds'!B:C,2,FALSE))</f>
        <v>Ants 1</v>
      </c>
      <c r="D140" s="13" t="str">
        <f>IF(AND($Z$1=1,X140=0),"",VLOOKUP(B140,'Datenbank Holds'!B:D,3,FALSE))</f>
        <v>S</v>
      </c>
      <c r="E140" s="14">
        <f>VLOOKUP(B140,'Datenbank Holds'!B:G,6,FALSE)</f>
        <v>30</v>
      </c>
      <c r="F140" s="71">
        <f>IF($A$1=1,"",VLOOKUP(B140,'Datenbank Holds'!$B$3:$AC$1179,28,FALSE))</f>
        <v>65</v>
      </c>
      <c r="G140" s="97"/>
      <c r="H140" s="215"/>
      <c r="I140" s="222"/>
      <c r="J140" s="229"/>
      <c r="K140" s="236"/>
      <c r="L140" s="243"/>
      <c r="M140" s="250"/>
      <c r="N140" s="257"/>
      <c r="O140" s="264"/>
      <c r="P140" s="271"/>
      <c r="Q140" s="278"/>
      <c r="R140" s="285"/>
      <c r="S140" s="292"/>
      <c r="T140" s="301"/>
      <c r="U140" s="308"/>
      <c r="V140" s="315"/>
      <c r="W140" s="322"/>
      <c r="X140" s="16">
        <f t="shared" si="20"/>
        <v>0</v>
      </c>
      <c r="Y140" s="27">
        <f t="shared" si="21"/>
        <v>0</v>
      </c>
      <c r="Z140" s="21"/>
    </row>
    <row r="141" spans="2:26" ht="19.5" hidden="1" thickBot="1" x14ac:dyDescent="0.35">
      <c r="B141" s="54" t="s">
        <v>408</v>
      </c>
      <c r="C141" s="7" t="str">
        <f>IF(AND($Z$1=1,X141=0),"",VLOOKUP(B141,'Datenbank Holds'!B:C,2,FALSE))</f>
        <v>Ants 2</v>
      </c>
      <c r="D141" s="13" t="str">
        <f>IF(AND($Z$1=1,X141=0),"",VLOOKUP(B141,'Datenbank Holds'!B:D,3,FALSE))</f>
        <v>S</v>
      </c>
      <c r="E141" s="14">
        <f>VLOOKUP(B141,'Datenbank Holds'!B:G,6,FALSE)</f>
        <v>12</v>
      </c>
      <c r="F141" s="71">
        <f>IF($A$1=1,"",VLOOKUP(B141,'Datenbank Holds'!$B$3:$AC$1179,28,FALSE))</f>
        <v>40</v>
      </c>
      <c r="G141" s="97"/>
      <c r="H141" s="215"/>
      <c r="I141" s="222"/>
      <c r="J141" s="229"/>
      <c r="K141" s="236"/>
      <c r="L141" s="243"/>
      <c r="M141" s="250"/>
      <c r="N141" s="257"/>
      <c r="O141" s="264"/>
      <c r="P141" s="271"/>
      <c r="Q141" s="278"/>
      <c r="R141" s="285"/>
      <c r="S141" s="292"/>
      <c r="T141" s="301"/>
      <c r="U141" s="308"/>
      <c r="V141" s="315"/>
      <c r="W141" s="322"/>
      <c r="X141" s="16">
        <f t="shared" si="20"/>
        <v>0</v>
      </c>
      <c r="Y141" s="27">
        <f t="shared" si="21"/>
        <v>0</v>
      </c>
      <c r="Z141" s="21"/>
    </row>
    <row r="142" spans="2:26" ht="19.5" hidden="1" thickBot="1" x14ac:dyDescent="0.35">
      <c r="B142" s="54" t="s">
        <v>65</v>
      </c>
      <c r="C142" s="7" t="str">
        <f>IF(AND($Z$1=1,X142=0),"",VLOOKUP(B142,'Datenbank Holds'!B:C,2,FALSE))</f>
        <v>Ants 3</v>
      </c>
      <c r="D142" s="13" t="str">
        <f>IF(AND($Z$1=1,X142=0),"",VLOOKUP(B142,'Datenbank Holds'!B:D,3,FALSE))</f>
        <v>M</v>
      </c>
      <c r="E142" s="14">
        <f>VLOOKUP(B142,'Datenbank Holds'!B:G,6,FALSE)</f>
        <v>12</v>
      </c>
      <c r="F142" s="71">
        <f>IF($A$1=1,"",VLOOKUP(B142,'Datenbank Holds'!$B$3:$AC$1179,28,FALSE))</f>
        <v>62</v>
      </c>
      <c r="G142" s="97"/>
      <c r="H142" s="215"/>
      <c r="I142" s="222"/>
      <c r="J142" s="229"/>
      <c r="K142" s="236"/>
      <c r="L142" s="243"/>
      <c r="M142" s="250"/>
      <c r="N142" s="257"/>
      <c r="O142" s="264"/>
      <c r="P142" s="271"/>
      <c r="Q142" s="278"/>
      <c r="R142" s="285"/>
      <c r="S142" s="292"/>
      <c r="T142" s="301"/>
      <c r="U142" s="308"/>
      <c r="V142" s="315"/>
      <c r="W142" s="322"/>
      <c r="X142" s="16">
        <f t="shared" si="20"/>
        <v>0</v>
      </c>
      <c r="Y142" s="27">
        <f t="shared" si="21"/>
        <v>0</v>
      </c>
    </row>
    <row r="143" spans="2:26" ht="19.5" hidden="1" thickBot="1" x14ac:dyDescent="0.35">
      <c r="B143" s="54" t="s">
        <v>94</v>
      </c>
      <c r="C143" s="7" t="str">
        <f>IF(AND($Z$1=1,X143=0),"",VLOOKUP(B143,'Datenbank Holds'!B:C,2,FALSE))</f>
        <v>Ants 4</v>
      </c>
      <c r="D143" s="7" t="str">
        <f>IF(AND($Z$1=1,X143=0),"",VLOOKUP(B143,'Datenbank Holds'!B:D,3,FALSE))</f>
        <v>L</v>
      </c>
      <c r="E143" s="14">
        <f>VLOOKUP(B143,'Datenbank Holds'!B:G,6,FALSE)</f>
        <v>6</v>
      </c>
      <c r="F143" s="71">
        <f>IF($A$1=1,"",VLOOKUP(B143,'Datenbank Holds'!$B$3:$AC$1179,28,FALSE))</f>
        <v>60</v>
      </c>
      <c r="G143" s="97"/>
      <c r="H143" s="215"/>
      <c r="I143" s="222"/>
      <c r="J143" s="229"/>
      <c r="K143" s="236"/>
      <c r="L143" s="243"/>
      <c r="M143" s="250"/>
      <c r="N143" s="257"/>
      <c r="O143" s="264"/>
      <c r="P143" s="271"/>
      <c r="Q143" s="278"/>
      <c r="R143" s="285"/>
      <c r="S143" s="292"/>
      <c r="T143" s="301"/>
      <c r="U143" s="308"/>
      <c r="V143" s="315"/>
      <c r="W143" s="322"/>
      <c r="X143" s="16">
        <f t="shared" si="20"/>
        <v>0</v>
      </c>
      <c r="Y143" s="27">
        <f t="shared" si="21"/>
        <v>0</v>
      </c>
    </row>
    <row r="144" spans="2:26" ht="19.5" hidden="1" thickBot="1" x14ac:dyDescent="0.35">
      <c r="B144" s="54" t="s">
        <v>64</v>
      </c>
      <c r="C144" s="7" t="str">
        <f>IF(AND($Z$1=1,X144=0),"",VLOOKUP(B144,'Datenbank Holds'!B:C,2,FALSE))</f>
        <v>Blaze (PU)</v>
      </c>
      <c r="D144" s="13" t="str">
        <f>IF(AND($Z$1=1,X144=0),"",VLOOKUP(B144,'Datenbank Holds'!B:D,3,FALSE))</f>
        <v>XS (Screw-On)</v>
      </c>
      <c r="E144" s="14">
        <f>VLOOKUP(B144,'Datenbank Holds'!B:G,6,FALSE)</f>
        <v>12</v>
      </c>
      <c r="F144" s="71">
        <f>IF($A$1=1,"",VLOOKUP(B144,'Datenbank Holds'!$B$3:$AC$1179,28,FALSE))</f>
        <v>32</v>
      </c>
      <c r="G144" s="97"/>
      <c r="H144" s="215"/>
      <c r="I144" s="222"/>
      <c r="J144" s="229"/>
      <c r="K144" s="236"/>
      <c r="L144" s="243"/>
      <c r="M144" s="250"/>
      <c r="N144" s="257"/>
      <c r="O144" s="264"/>
      <c r="P144" s="271"/>
      <c r="Q144" s="278"/>
      <c r="R144" s="285"/>
      <c r="S144" s="292"/>
      <c r="T144" s="301"/>
      <c r="U144" s="308"/>
      <c r="V144" s="315"/>
      <c r="W144" s="322"/>
      <c r="X144" s="16">
        <f t="shared" si="20"/>
        <v>0</v>
      </c>
      <c r="Y144" s="27">
        <f t="shared" si="21"/>
        <v>0</v>
      </c>
    </row>
    <row r="145" spans="2:25" ht="18.75" x14ac:dyDescent="0.3">
      <c r="B145" s="54" t="s">
        <v>92</v>
      </c>
      <c r="C145" s="7" t="str">
        <f>IF(AND($Z$1=1,X145=0),"",VLOOKUP(B145,'Datenbank Holds'!B:C,2,FALSE))</f>
        <v>Worm Pinches</v>
      </c>
      <c r="D145" s="13" t="str">
        <f>IF(AND($Z$1=1,X145=0),"",VLOOKUP(B145,'Datenbank Holds'!B:D,3,FALSE))</f>
        <v>L</v>
      </c>
      <c r="E145" s="14">
        <f>VLOOKUP(B145,'Datenbank Holds'!B:G,6,FALSE)</f>
        <v>6</v>
      </c>
      <c r="F145" s="71">
        <f>IF($A$1=1,"",VLOOKUP(B145,'Datenbank Holds'!$B$3:$AC$1179,28,FALSE))</f>
        <v>99</v>
      </c>
      <c r="G145" s="97"/>
      <c r="H145" s="215"/>
      <c r="I145" s="222"/>
      <c r="J145" s="229"/>
      <c r="K145" s="236"/>
      <c r="L145" s="243"/>
      <c r="M145" s="250"/>
      <c r="N145" s="257"/>
      <c r="O145" s="264"/>
      <c r="P145" s="271"/>
      <c r="Q145" s="278"/>
      <c r="R145" s="285"/>
      <c r="S145" s="292"/>
      <c r="T145" s="301"/>
      <c r="U145" s="308"/>
      <c r="V145" s="315"/>
      <c r="W145" s="322"/>
      <c r="X145" s="16">
        <f t="shared" si="20"/>
        <v>0</v>
      </c>
      <c r="Y145" s="27">
        <f t="shared" si="21"/>
        <v>0</v>
      </c>
    </row>
    <row r="146" spans="2:25" ht="19.5" hidden="1" thickBot="1" x14ac:dyDescent="0.35">
      <c r="B146" s="54" t="s">
        <v>72</v>
      </c>
      <c r="C146" s="49" t="str">
        <f>IF(AND($Z$1=1,X146=0),"",VLOOKUP(B146,'Datenbank Holds'!B:C,2,FALSE))</f>
        <v>Crazy Gibbon</v>
      </c>
      <c r="D146" s="68" t="str">
        <f>IF(AND($Z$1=1,X146=0),"",VLOOKUP(B146,'Datenbank Holds'!B:D,3,FALSE))</f>
        <v>XL</v>
      </c>
      <c r="E146" s="50">
        <f>VLOOKUP(B146,'Datenbank Holds'!B:G,6,FALSE)</f>
        <v>1</v>
      </c>
      <c r="F146" s="72">
        <f>IF($A$1=1,"",VLOOKUP(B146,'Datenbank Holds'!$B$3:$AC$1179,25,FALSE))</f>
        <v>0</v>
      </c>
      <c r="G146" s="98"/>
      <c r="H146" s="216"/>
      <c r="I146" s="223"/>
      <c r="J146" s="230"/>
      <c r="K146" s="237"/>
      <c r="L146" s="244"/>
      <c r="M146" s="251"/>
      <c r="N146" s="258"/>
      <c r="O146" s="265"/>
      <c r="P146" s="272"/>
      <c r="Q146" s="279"/>
      <c r="R146" s="286"/>
      <c r="S146" s="293"/>
      <c r="T146" s="302"/>
      <c r="U146" s="309"/>
      <c r="V146" s="316"/>
      <c r="W146" s="323"/>
      <c r="X146" s="51">
        <f t="shared" si="20"/>
        <v>0</v>
      </c>
      <c r="Y146" s="52">
        <f t="shared" si="21"/>
        <v>0</v>
      </c>
    </row>
    <row r="147" spans="2:25" ht="30" customHeight="1" thickBot="1" x14ac:dyDescent="0.35">
      <c r="B147" s="40" t="s">
        <v>102</v>
      </c>
      <c r="C147" s="34"/>
      <c r="D147" s="34"/>
      <c r="E147" s="34"/>
      <c r="F147" s="56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19"/>
      <c r="Y147" s="21"/>
    </row>
    <row r="148" spans="2:25" ht="19.5" thickBot="1" x14ac:dyDescent="0.35">
      <c r="B148" s="119" t="s">
        <v>307</v>
      </c>
      <c r="C148" s="48" t="str">
        <f>IF(AND($Z$1=1,X148=0),"",VLOOKUP(B148,'Datenbank Holds'!B:C,2,FALSE))</f>
        <v>Love Handle Set Full</v>
      </c>
      <c r="D148" s="48" t="str">
        <f>IF(AND($Z$1=1,X148=0),"",VLOOKUP(B148,'Datenbank Holds'!B:D,3,FALSE))</f>
        <v>Dual-Tex GFK</v>
      </c>
      <c r="E148" s="69">
        <f>VLOOKUP(B148,'Datenbank Holds'!B:G,6,FALSE)</f>
        <v>25</v>
      </c>
      <c r="F148" s="102">
        <f>IF($A$1=1,"",VLOOKUP(B148,'Datenbank Holds'!$B$3:$AC$1179,28,FALSE))</f>
        <v>3462.75</v>
      </c>
      <c r="G148" s="96"/>
      <c r="H148" s="213"/>
      <c r="I148" s="220"/>
      <c r="J148" s="227"/>
      <c r="K148" s="234"/>
      <c r="L148" s="241"/>
      <c r="M148" s="248"/>
      <c r="N148" s="260"/>
      <c r="O148" s="267"/>
      <c r="P148" s="269"/>
      <c r="Q148" s="276"/>
      <c r="R148" s="288"/>
      <c r="S148" s="295"/>
      <c r="T148" s="299"/>
      <c r="U148" s="306"/>
      <c r="V148" s="313"/>
      <c r="W148" s="324"/>
      <c r="X148" s="16">
        <f t="shared" ref="X148:X179" si="22">SUM(G148:W148)*E148</f>
        <v>0</v>
      </c>
      <c r="Y148" s="27">
        <f t="shared" ref="Y148:Y179" si="23">IF($A$1=1,"",SUM(G148:S148)*F148+SUM(T148:W148)*1.2*F148)</f>
        <v>0</v>
      </c>
    </row>
    <row r="149" spans="2:25" ht="19.5" thickBot="1" x14ac:dyDescent="0.35">
      <c r="B149" s="120" t="s">
        <v>308</v>
      </c>
      <c r="C149" s="7" t="str">
        <f>IF(AND($Z$1=1,X149=0),"",VLOOKUP(B149,'Datenbank Holds'!B:C,2,FALSE))</f>
        <v>Love Handle Set Full</v>
      </c>
      <c r="D149" s="7" t="str">
        <f>IF(AND($Z$1=1,X149=0),"",VLOOKUP(B149,'Datenbank Holds'!B:D,3,FALSE))</f>
        <v>Single-Tex GFK</v>
      </c>
      <c r="E149" s="13">
        <f>VLOOKUP(B149,'Datenbank Holds'!B:G,6,FALSE)</f>
        <v>25</v>
      </c>
      <c r="F149" s="112">
        <f>IF($A$1=1,"",VLOOKUP(B149,'Datenbank Holds'!$B$3:$AC$1179,28,FALSE))</f>
        <v>2856.65</v>
      </c>
      <c r="G149" s="97"/>
      <c r="H149" s="215"/>
      <c r="I149" s="222"/>
      <c r="J149" s="229"/>
      <c r="K149" s="236"/>
      <c r="L149" s="243"/>
      <c r="M149" s="250"/>
      <c r="N149" s="261"/>
      <c r="O149" s="268"/>
      <c r="P149" s="271"/>
      <c r="Q149" s="278"/>
      <c r="R149" s="289"/>
      <c r="S149" s="296"/>
      <c r="T149" s="301"/>
      <c r="U149" s="308"/>
      <c r="V149" s="315"/>
      <c r="W149" s="325"/>
      <c r="X149" s="16">
        <f t="shared" si="22"/>
        <v>0</v>
      </c>
      <c r="Y149" s="27">
        <f t="shared" si="23"/>
        <v>0</v>
      </c>
    </row>
    <row r="150" spans="2:25" ht="19.5" thickBot="1" x14ac:dyDescent="0.35">
      <c r="B150" s="120" t="s">
        <v>385</v>
      </c>
      <c r="C150" s="7" t="str">
        <f>IF(AND($Z$1=1,X150=0),"",VLOOKUP(B150,'Datenbank Holds'!B:C,2,FALSE))</f>
        <v>Love Handle Mega 1</v>
      </c>
      <c r="D150" s="7" t="str">
        <f>IF(AND($Z$1=1,X150=0),"",VLOOKUP(B150,'Datenbank Holds'!B:D,3,FALSE))</f>
        <v>Dual-Tex GFK</v>
      </c>
      <c r="E150" s="13">
        <f>VLOOKUP(B150,'Datenbank Holds'!B:G,6,FALSE)</f>
        <v>1</v>
      </c>
      <c r="F150" s="112">
        <f>IF($A$1=1,"",VLOOKUP(B150,'Datenbank Holds'!$B$3:$AC$1179,28,FALSE))</f>
        <v>294</v>
      </c>
      <c r="G150" s="97"/>
      <c r="H150" s="215"/>
      <c r="I150" s="222"/>
      <c r="J150" s="229"/>
      <c r="K150" s="236"/>
      <c r="L150" s="243"/>
      <c r="M150" s="250"/>
      <c r="N150" s="261"/>
      <c r="O150" s="268"/>
      <c r="P150" s="271"/>
      <c r="Q150" s="278"/>
      <c r="R150" s="289"/>
      <c r="S150" s="296"/>
      <c r="T150" s="301"/>
      <c r="U150" s="308"/>
      <c r="V150" s="315"/>
      <c r="W150" s="325"/>
      <c r="X150" s="16">
        <f t="shared" si="22"/>
        <v>0</v>
      </c>
      <c r="Y150" s="27">
        <f t="shared" si="23"/>
        <v>0</v>
      </c>
    </row>
    <row r="151" spans="2:25" ht="19.5" thickBot="1" x14ac:dyDescent="0.35">
      <c r="B151" s="120" t="s">
        <v>387</v>
      </c>
      <c r="C151" s="7" t="str">
        <f>IF(AND($Z$1=1,X151=0),"",VLOOKUP(B151,'Datenbank Holds'!B:C,2,FALSE))</f>
        <v>Love Handle Mega 1</v>
      </c>
      <c r="D151" s="7" t="str">
        <f>IF(AND($Z$1=1,X151=0),"",VLOOKUP(B151,'Datenbank Holds'!B:D,3,FALSE))</f>
        <v>Single-Tex GFK</v>
      </c>
      <c r="E151" s="13">
        <f>VLOOKUP(B151,'Datenbank Holds'!B:G,6,FALSE)</f>
        <v>1</v>
      </c>
      <c r="F151" s="112">
        <f>IF($A$1=1,"",VLOOKUP(B151,'Datenbank Holds'!$B$3:$AC$1179,28,FALSE))</f>
        <v>241</v>
      </c>
      <c r="G151" s="97"/>
      <c r="H151" s="215"/>
      <c r="I151" s="222"/>
      <c r="J151" s="229"/>
      <c r="K151" s="236"/>
      <c r="L151" s="243"/>
      <c r="M151" s="250"/>
      <c r="N151" s="261"/>
      <c r="O151" s="268"/>
      <c r="P151" s="271"/>
      <c r="Q151" s="278"/>
      <c r="R151" s="289"/>
      <c r="S151" s="296"/>
      <c r="T151" s="301"/>
      <c r="U151" s="308"/>
      <c r="V151" s="315"/>
      <c r="W151" s="325"/>
      <c r="X151" s="16">
        <f t="shared" si="22"/>
        <v>0</v>
      </c>
      <c r="Y151" s="27">
        <f t="shared" si="23"/>
        <v>0</v>
      </c>
    </row>
    <row r="152" spans="2:25" ht="19.5" thickBot="1" x14ac:dyDescent="0.35">
      <c r="B152" s="120" t="s">
        <v>309</v>
      </c>
      <c r="C152" s="7" t="str">
        <f>IF(AND($Z$1=1,X152=0),"",VLOOKUP(B152,'Datenbank Holds'!B:C,2,FALSE))</f>
        <v>Love Handle Maxi 1</v>
      </c>
      <c r="D152" s="7" t="str">
        <f>IF(AND($Z$1=1,X152=0),"",VLOOKUP(B152,'Datenbank Holds'!B:D,3,FALSE))</f>
        <v>Dual-Tex GFK</v>
      </c>
      <c r="E152" s="13">
        <f>VLOOKUP(B152,'Datenbank Holds'!B:G,6,FALSE)</f>
        <v>1</v>
      </c>
      <c r="F152" s="103">
        <f>IF($A$1=1,"",VLOOKUP(B152,'Datenbank Holds'!$B$3:$AC$1179,28,FALSE))</f>
        <v>235</v>
      </c>
      <c r="G152" s="97"/>
      <c r="H152" s="215"/>
      <c r="I152" s="222"/>
      <c r="J152" s="229"/>
      <c r="K152" s="236"/>
      <c r="L152" s="243"/>
      <c r="M152" s="250"/>
      <c r="N152" s="261"/>
      <c r="O152" s="268"/>
      <c r="P152" s="271"/>
      <c r="Q152" s="278"/>
      <c r="R152" s="289"/>
      <c r="S152" s="296"/>
      <c r="T152" s="301"/>
      <c r="U152" s="308"/>
      <c r="V152" s="315"/>
      <c r="W152" s="325"/>
      <c r="X152" s="16">
        <f t="shared" si="22"/>
        <v>0</v>
      </c>
      <c r="Y152" s="27">
        <f t="shared" si="23"/>
        <v>0</v>
      </c>
    </row>
    <row r="153" spans="2:25" ht="19.5" thickBot="1" x14ac:dyDescent="0.35">
      <c r="B153" s="120" t="s">
        <v>310</v>
      </c>
      <c r="C153" s="7" t="str">
        <f>IF(AND($Z$1=1,X153=0),"",VLOOKUP(B153,'Datenbank Holds'!B:C,2,FALSE))</f>
        <v>Love Handle Maxi 1</v>
      </c>
      <c r="D153" s="7" t="str">
        <f>IF(AND($Z$1=1,X153=0),"",VLOOKUP(B153,'Datenbank Holds'!B:D,3,FALSE))</f>
        <v>Single-Tex GFK</v>
      </c>
      <c r="E153" s="13">
        <f>VLOOKUP(B153,'Datenbank Holds'!B:G,6,FALSE)</f>
        <v>1</v>
      </c>
      <c r="F153" s="103">
        <f>IF($A$1=1,"",VLOOKUP(B153,'Datenbank Holds'!$B$3:$AC$1179,28,FALSE))</f>
        <v>192</v>
      </c>
      <c r="G153" s="97"/>
      <c r="H153" s="215"/>
      <c r="I153" s="222"/>
      <c r="J153" s="229"/>
      <c r="K153" s="236"/>
      <c r="L153" s="243"/>
      <c r="M153" s="250"/>
      <c r="N153" s="261"/>
      <c r="O153" s="268"/>
      <c r="P153" s="271"/>
      <c r="Q153" s="278"/>
      <c r="R153" s="289"/>
      <c r="S153" s="296"/>
      <c r="T153" s="301"/>
      <c r="U153" s="308"/>
      <c r="V153" s="315"/>
      <c r="W153" s="325"/>
      <c r="X153" s="16">
        <f t="shared" si="22"/>
        <v>0</v>
      </c>
      <c r="Y153" s="27">
        <f t="shared" si="23"/>
        <v>0</v>
      </c>
    </row>
    <row r="154" spans="2:25" ht="19.5" thickBot="1" x14ac:dyDescent="0.35">
      <c r="B154" s="120" t="s">
        <v>311</v>
      </c>
      <c r="C154" s="7" t="str">
        <f>IF(AND($Z$1=1,X154=0),"",VLOOKUP(B154,'Datenbank Holds'!B:C,2,FALSE))</f>
        <v>Love Handle Maxi 2</v>
      </c>
      <c r="D154" s="7" t="str">
        <f>IF(AND($Z$1=1,X154=0),"",VLOOKUP(B154,'Datenbank Holds'!B:D,3,FALSE))</f>
        <v>Dual-Tex GFK</v>
      </c>
      <c r="E154" s="13">
        <f>VLOOKUP(B154,'Datenbank Holds'!B:G,6,FALSE)</f>
        <v>1</v>
      </c>
      <c r="F154" s="103">
        <f>IF($A$1=1,"",VLOOKUP(B154,'Datenbank Holds'!$B$3:$AC$1179,28,FALSE))</f>
        <v>235</v>
      </c>
      <c r="G154" s="97"/>
      <c r="H154" s="215"/>
      <c r="I154" s="222"/>
      <c r="J154" s="229"/>
      <c r="K154" s="236"/>
      <c r="L154" s="243"/>
      <c r="M154" s="250"/>
      <c r="N154" s="261"/>
      <c r="O154" s="268"/>
      <c r="P154" s="271"/>
      <c r="Q154" s="278"/>
      <c r="R154" s="289"/>
      <c r="S154" s="296"/>
      <c r="T154" s="301"/>
      <c r="U154" s="308"/>
      <c r="V154" s="315"/>
      <c r="W154" s="325"/>
      <c r="X154" s="16">
        <f t="shared" si="22"/>
        <v>0</v>
      </c>
      <c r="Y154" s="27">
        <f t="shared" si="23"/>
        <v>0</v>
      </c>
    </row>
    <row r="155" spans="2:25" ht="19.5" thickBot="1" x14ac:dyDescent="0.35">
      <c r="B155" s="120" t="s">
        <v>312</v>
      </c>
      <c r="C155" s="7" t="str">
        <f>IF(AND($Z$1=1,X155=0),"",VLOOKUP(B155,'Datenbank Holds'!B:C,2,FALSE))</f>
        <v>Love Handle Maxi 2</v>
      </c>
      <c r="D155" s="7" t="str">
        <f>IF(AND($Z$1=1,X155=0),"",VLOOKUP(B155,'Datenbank Holds'!B:D,3,FALSE))</f>
        <v>Single-Tex GFK</v>
      </c>
      <c r="E155" s="13">
        <f>VLOOKUP(B155,'Datenbank Holds'!B:G,6,FALSE)</f>
        <v>1</v>
      </c>
      <c r="F155" s="103">
        <f>IF($A$1=1,"",VLOOKUP(B155,'Datenbank Holds'!$B$3:$AC$1179,28,FALSE))</f>
        <v>192</v>
      </c>
      <c r="G155" s="97"/>
      <c r="H155" s="215"/>
      <c r="I155" s="222"/>
      <c r="J155" s="229"/>
      <c r="K155" s="236"/>
      <c r="L155" s="243"/>
      <c r="M155" s="250"/>
      <c r="N155" s="261"/>
      <c r="O155" s="268"/>
      <c r="P155" s="271"/>
      <c r="Q155" s="278"/>
      <c r="R155" s="289"/>
      <c r="S155" s="296"/>
      <c r="T155" s="301"/>
      <c r="U155" s="308"/>
      <c r="V155" s="315"/>
      <c r="W155" s="325"/>
      <c r="X155" s="16">
        <f t="shared" si="22"/>
        <v>0</v>
      </c>
      <c r="Y155" s="27">
        <f t="shared" si="23"/>
        <v>0</v>
      </c>
    </row>
    <row r="156" spans="2:25" ht="19.5" thickBot="1" x14ac:dyDescent="0.35">
      <c r="B156" s="120" t="s">
        <v>313</v>
      </c>
      <c r="C156" s="7" t="str">
        <f>IF(AND($Z$1=1,X156=0),"",VLOOKUP(B156,'Datenbank Holds'!B:C,2,FALSE))</f>
        <v>Love Handle Maxi 3</v>
      </c>
      <c r="D156" s="7" t="str">
        <f>IF(AND($Z$1=1,X156=0),"",VLOOKUP(B156,'Datenbank Holds'!B:D,3,FALSE))</f>
        <v>Dual-Tex GFK</v>
      </c>
      <c r="E156" s="13">
        <f>VLOOKUP(B156,'Datenbank Holds'!B:G,6,FALSE)</f>
        <v>1</v>
      </c>
      <c r="F156" s="103">
        <f>IF($A$1=1,"",VLOOKUP(B156,'Datenbank Holds'!$B$3:$AC$1179,28,FALSE))</f>
        <v>235</v>
      </c>
      <c r="G156" s="97"/>
      <c r="H156" s="215"/>
      <c r="I156" s="222"/>
      <c r="J156" s="229"/>
      <c r="K156" s="236"/>
      <c r="L156" s="243"/>
      <c r="M156" s="250"/>
      <c r="N156" s="261"/>
      <c r="O156" s="268"/>
      <c r="P156" s="271"/>
      <c r="Q156" s="278"/>
      <c r="R156" s="289"/>
      <c r="S156" s="296"/>
      <c r="T156" s="301"/>
      <c r="U156" s="308"/>
      <c r="V156" s="315"/>
      <c r="W156" s="325"/>
      <c r="X156" s="16">
        <f t="shared" si="22"/>
        <v>0</v>
      </c>
      <c r="Y156" s="27">
        <f t="shared" si="23"/>
        <v>0</v>
      </c>
    </row>
    <row r="157" spans="2:25" ht="19.5" thickBot="1" x14ac:dyDescent="0.35">
      <c r="B157" s="120" t="s">
        <v>314</v>
      </c>
      <c r="C157" s="7" t="str">
        <f>IF(AND($Z$1=1,X157=0),"",VLOOKUP(B157,'Datenbank Holds'!B:C,2,FALSE))</f>
        <v>Love Handle Maxi 3</v>
      </c>
      <c r="D157" s="7" t="str">
        <f>IF(AND($Z$1=1,X157=0),"",VLOOKUP(B157,'Datenbank Holds'!B:D,3,FALSE))</f>
        <v>Single-Tex GFK</v>
      </c>
      <c r="E157" s="13">
        <f>VLOOKUP(B157,'Datenbank Holds'!B:G,6,FALSE)</f>
        <v>1</v>
      </c>
      <c r="F157" s="103">
        <f>IF($A$1=1,"",VLOOKUP(B157,'Datenbank Holds'!$B$3:$AC$1179,28,FALSE))</f>
        <v>192</v>
      </c>
      <c r="G157" s="97"/>
      <c r="H157" s="215"/>
      <c r="I157" s="222"/>
      <c r="J157" s="229"/>
      <c r="K157" s="236"/>
      <c r="L157" s="243"/>
      <c r="M157" s="250"/>
      <c r="N157" s="261"/>
      <c r="O157" s="268"/>
      <c r="P157" s="271"/>
      <c r="Q157" s="278"/>
      <c r="R157" s="289"/>
      <c r="S157" s="296"/>
      <c r="T157" s="301"/>
      <c r="U157" s="308"/>
      <c r="V157" s="315"/>
      <c r="W157" s="325"/>
      <c r="X157" s="16">
        <f t="shared" si="22"/>
        <v>0</v>
      </c>
      <c r="Y157" s="27">
        <f t="shared" si="23"/>
        <v>0</v>
      </c>
    </row>
    <row r="158" spans="2:25" ht="19.5" thickBot="1" x14ac:dyDescent="0.35">
      <c r="B158" s="120" t="s">
        <v>376</v>
      </c>
      <c r="C158" s="7" t="str">
        <f>IF(AND($Z$1=1,X158=0),"",VLOOKUP(B158,'Datenbank Holds'!B:C,2,FALSE))</f>
        <v>Love Handle Maxi 4</v>
      </c>
      <c r="D158" s="7" t="str">
        <f>IF(AND($Z$1=1,X158=0),"",VLOOKUP(B158,'Datenbank Holds'!B:D,3,FALSE))</f>
        <v>Dual-Tex GFK</v>
      </c>
      <c r="E158" s="13">
        <f>VLOOKUP(B158,'Datenbank Holds'!B:G,6,FALSE)</f>
        <v>1</v>
      </c>
      <c r="F158" s="103">
        <f>IF($A$1=1,"",VLOOKUP(B158,'Datenbank Holds'!$B$3:$AC$1179,28,FALSE))</f>
        <v>235</v>
      </c>
      <c r="G158" s="97"/>
      <c r="H158" s="215"/>
      <c r="I158" s="222"/>
      <c r="J158" s="229"/>
      <c r="K158" s="236"/>
      <c r="L158" s="243"/>
      <c r="M158" s="250"/>
      <c r="N158" s="261"/>
      <c r="O158" s="268"/>
      <c r="P158" s="271"/>
      <c r="Q158" s="278"/>
      <c r="R158" s="289"/>
      <c r="S158" s="296"/>
      <c r="T158" s="301"/>
      <c r="U158" s="308"/>
      <c r="V158" s="315"/>
      <c r="W158" s="325"/>
      <c r="X158" s="16">
        <f t="shared" si="22"/>
        <v>0</v>
      </c>
      <c r="Y158" s="27">
        <f t="shared" si="23"/>
        <v>0</v>
      </c>
    </row>
    <row r="159" spans="2:25" ht="19.5" thickBot="1" x14ac:dyDescent="0.35">
      <c r="B159" s="120" t="s">
        <v>377</v>
      </c>
      <c r="C159" s="7" t="str">
        <f>IF(AND($Z$1=1,X159=0),"",VLOOKUP(B159,'Datenbank Holds'!B:C,2,FALSE))</f>
        <v>Love Handle Maxi 4</v>
      </c>
      <c r="D159" s="7" t="str">
        <f>IF(AND($Z$1=1,X159=0),"",VLOOKUP(B159,'Datenbank Holds'!B:D,3,FALSE))</f>
        <v>Single-Tex GFK</v>
      </c>
      <c r="E159" s="13">
        <f>VLOOKUP(B159,'Datenbank Holds'!B:G,6,FALSE)</f>
        <v>1</v>
      </c>
      <c r="F159" s="103">
        <f>IF($A$1=1,"",VLOOKUP(B159,'Datenbank Holds'!$B$3:$AC$1179,28,FALSE))</f>
        <v>192</v>
      </c>
      <c r="G159" s="97"/>
      <c r="H159" s="215"/>
      <c r="I159" s="222"/>
      <c r="J159" s="229"/>
      <c r="K159" s="236"/>
      <c r="L159" s="243"/>
      <c r="M159" s="250"/>
      <c r="N159" s="261"/>
      <c r="O159" s="268"/>
      <c r="P159" s="271"/>
      <c r="Q159" s="278"/>
      <c r="R159" s="289"/>
      <c r="S159" s="296"/>
      <c r="T159" s="301"/>
      <c r="U159" s="308"/>
      <c r="V159" s="315"/>
      <c r="W159" s="325"/>
      <c r="X159" s="16">
        <f t="shared" si="22"/>
        <v>0</v>
      </c>
      <c r="Y159" s="27">
        <f t="shared" si="23"/>
        <v>0</v>
      </c>
    </row>
    <row r="160" spans="2:25" ht="19.5" thickBot="1" x14ac:dyDescent="0.35">
      <c r="B160" s="120" t="s">
        <v>378</v>
      </c>
      <c r="C160" s="7" t="str">
        <f>IF(AND($Z$1=1,X160=0),"",VLOOKUP(B160,'Datenbank Holds'!B:C,2,FALSE))</f>
        <v>Love Handle Maxi 5</v>
      </c>
      <c r="D160" s="7" t="str">
        <f>IF(AND($Z$1=1,X160=0),"",VLOOKUP(B160,'Datenbank Holds'!B:D,3,FALSE))</f>
        <v>Dual-Tex GFK</v>
      </c>
      <c r="E160" s="13">
        <f>VLOOKUP(B160,'Datenbank Holds'!B:G,6,FALSE)</f>
        <v>1</v>
      </c>
      <c r="F160" s="103">
        <f>IF($A$1=1,"",VLOOKUP(B160,'Datenbank Holds'!$B$3:$AC$1179,28,FALSE))</f>
        <v>235</v>
      </c>
      <c r="G160" s="97"/>
      <c r="H160" s="215"/>
      <c r="I160" s="222"/>
      <c r="J160" s="229"/>
      <c r="K160" s="236"/>
      <c r="L160" s="243"/>
      <c r="M160" s="250"/>
      <c r="N160" s="261"/>
      <c r="O160" s="268"/>
      <c r="P160" s="271"/>
      <c r="Q160" s="278"/>
      <c r="R160" s="289"/>
      <c r="S160" s="296"/>
      <c r="T160" s="301"/>
      <c r="U160" s="308"/>
      <c r="V160" s="315"/>
      <c r="W160" s="325"/>
      <c r="X160" s="16">
        <f t="shared" si="22"/>
        <v>0</v>
      </c>
      <c r="Y160" s="27">
        <f t="shared" si="23"/>
        <v>0</v>
      </c>
    </row>
    <row r="161" spans="2:25" ht="19.5" thickBot="1" x14ac:dyDescent="0.35">
      <c r="B161" s="120" t="s">
        <v>379</v>
      </c>
      <c r="C161" s="7" t="str">
        <f>IF(AND($Z$1=1,X161=0),"",VLOOKUP(B161,'Datenbank Holds'!B:C,2,FALSE))</f>
        <v>Love Handle Maxi 5</v>
      </c>
      <c r="D161" s="7" t="str">
        <f>IF(AND($Z$1=1,X161=0),"",VLOOKUP(B161,'Datenbank Holds'!B:D,3,FALSE))</f>
        <v>Single-Tex GFK</v>
      </c>
      <c r="E161" s="13">
        <f>VLOOKUP(B161,'Datenbank Holds'!B:G,6,FALSE)</f>
        <v>1</v>
      </c>
      <c r="F161" s="103">
        <f>IF($A$1=1,"",VLOOKUP(B161,'Datenbank Holds'!$B$3:$AC$1179,28,FALSE))</f>
        <v>192</v>
      </c>
      <c r="G161" s="97"/>
      <c r="H161" s="215"/>
      <c r="I161" s="222"/>
      <c r="J161" s="229"/>
      <c r="K161" s="236"/>
      <c r="L161" s="243"/>
      <c r="M161" s="250"/>
      <c r="N161" s="261"/>
      <c r="O161" s="268"/>
      <c r="P161" s="271"/>
      <c r="Q161" s="278"/>
      <c r="R161" s="289"/>
      <c r="S161" s="296"/>
      <c r="T161" s="301"/>
      <c r="U161" s="308"/>
      <c r="V161" s="315"/>
      <c r="W161" s="325"/>
      <c r="X161" s="16">
        <f t="shared" si="22"/>
        <v>0</v>
      </c>
      <c r="Y161" s="27">
        <f t="shared" si="23"/>
        <v>0</v>
      </c>
    </row>
    <row r="162" spans="2:25" ht="19.5" thickBot="1" x14ac:dyDescent="0.35">
      <c r="B162" s="120" t="s">
        <v>380</v>
      </c>
      <c r="C162" s="7" t="str">
        <f>IF(AND($Z$1=1,X162=0),"",VLOOKUP(B162,'Datenbank Holds'!B:C,2,FALSE))</f>
        <v>Love Handle Maxi 6</v>
      </c>
      <c r="D162" s="7" t="str">
        <f>IF(AND($Z$1=1,X162=0),"",VLOOKUP(B162,'Datenbank Holds'!B:D,3,FALSE))</f>
        <v>Dual-Tex GFK</v>
      </c>
      <c r="E162" s="13">
        <f>VLOOKUP(B162,'Datenbank Holds'!B:G,6,FALSE)</f>
        <v>1</v>
      </c>
      <c r="F162" s="103">
        <f>IF($A$1=1,"",VLOOKUP(B162,'Datenbank Holds'!$B$3:$AC$1179,28,FALSE))</f>
        <v>235</v>
      </c>
      <c r="G162" s="97"/>
      <c r="H162" s="215"/>
      <c r="I162" s="222"/>
      <c r="J162" s="229"/>
      <c r="K162" s="236"/>
      <c r="L162" s="243"/>
      <c r="M162" s="250"/>
      <c r="N162" s="261"/>
      <c r="O162" s="268"/>
      <c r="P162" s="271"/>
      <c r="Q162" s="278"/>
      <c r="R162" s="289"/>
      <c r="S162" s="296"/>
      <c r="T162" s="301"/>
      <c r="U162" s="308"/>
      <c r="V162" s="315"/>
      <c r="W162" s="325"/>
      <c r="X162" s="16">
        <f t="shared" si="22"/>
        <v>0</v>
      </c>
      <c r="Y162" s="27">
        <f t="shared" si="23"/>
        <v>0</v>
      </c>
    </row>
    <row r="163" spans="2:25" ht="19.5" thickBot="1" x14ac:dyDescent="0.35">
      <c r="B163" s="120" t="s">
        <v>381</v>
      </c>
      <c r="C163" s="7" t="str">
        <f>IF(AND($Z$1=1,X163=0),"",VLOOKUP(B163,'Datenbank Holds'!B:C,2,FALSE))</f>
        <v>Love Handle Maxi 6</v>
      </c>
      <c r="D163" s="7" t="str">
        <f>IF(AND($Z$1=1,X163=0),"",VLOOKUP(B163,'Datenbank Holds'!B:D,3,FALSE))</f>
        <v>Single-Tex GFK</v>
      </c>
      <c r="E163" s="13">
        <f>VLOOKUP(B163,'Datenbank Holds'!B:G,6,FALSE)</f>
        <v>1</v>
      </c>
      <c r="F163" s="103">
        <f>IF($A$1=1,"",VLOOKUP(B163,'Datenbank Holds'!$B$3:$AC$1179,28,FALSE))</f>
        <v>192</v>
      </c>
      <c r="G163" s="97"/>
      <c r="H163" s="215"/>
      <c r="I163" s="222"/>
      <c r="J163" s="229"/>
      <c r="K163" s="236"/>
      <c r="L163" s="243"/>
      <c r="M163" s="250"/>
      <c r="N163" s="261"/>
      <c r="O163" s="268"/>
      <c r="P163" s="271"/>
      <c r="Q163" s="278"/>
      <c r="R163" s="289"/>
      <c r="S163" s="296"/>
      <c r="T163" s="301"/>
      <c r="U163" s="308"/>
      <c r="V163" s="315"/>
      <c r="W163" s="325"/>
      <c r="X163" s="16">
        <f t="shared" si="22"/>
        <v>0</v>
      </c>
      <c r="Y163" s="27">
        <f t="shared" si="23"/>
        <v>0</v>
      </c>
    </row>
    <row r="164" spans="2:25" ht="19.5" thickBot="1" x14ac:dyDescent="0.35">
      <c r="B164" s="120" t="s">
        <v>315</v>
      </c>
      <c r="C164" s="7" t="str">
        <f>IF(AND($Z$1=1,X164=0),"",VLOOKUP(B164,'Datenbank Holds'!B:C,2,FALSE))</f>
        <v>Love Handle Medium 1</v>
      </c>
      <c r="D164" s="7" t="str">
        <f>IF(AND($Z$1=1,X164=0),"",VLOOKUP(B164,'Datenbank Holds'!B:D,3,FALSE))</f>
        <v>Dual-Tex GFK</v>
      </c>
      <c r="E164" s="13">
        <f>VLOOKUP(B164,'Datenbank Holds'!B:G,6,FALSE)</f>
        <v>1</v>
      </c>
      <c r="F164" s="103">
        <f>IF($A$1=1,"",VLOOKUP(B164,'Datenbank Holds'!$B$3:$AC$1179,28,FALSE))</f>
        <v>182</v>
      </c>
      <c r="G164" s="97"/>
      <c r="H164" s="215"/>
      <c r="I164" s="222"/>
      <c r="J164" s="229"/>
      <c r="K164" s="236"/>
      <c r="L164" s="243"/>
      <c r="M164" s="250"/>
      <c r="N164" s="261"/>
      <c r="O164" s="268"/>
      <c r="P164" s="271"/>
      <c r="Q164" s="278"/>
      <c r="R164" s="289"/>
      <c r="S164" s="296"/>
      <c r="T164" s="301"/>
      <c r="U164" s="308"/>
      <c r="V164" s="315"/>
      <c r="W164" s="325"/>
      <c r="X164" s="16">
        <f t="shared" si="22"/>
        <v>0</v>
      </c>
      <c r="Y164" s="27">
        <f t="shared" si="23"/>
        <v>0</v>
      </c>
    </row>
    <row r="165" spans="2:25" ht="19.5" thickBot="1" x14ac:dyDescent="0.35">
      <c r="B165" s="120" t="s">
        <v>316</v>
      </c>
      <c r="C165" s="7" t="str">
        <f>IF(AND($Z$1=1,X165=0),"",VLOOKUP(B165,'Datenbank Holds'!B:C,2,FALSE))</f>
        <v>Love Handle Medium 1</v>
      </c>
      <c r="D165" s="7" t="str">
        <f>IF(AND($Z$1=1,X165=0),"",VLOOKUP(B165,'Datenbank Holds'!B:D,3,FALSE))</f>
        <v>Single-Tex GFK</v>
      </c>
      <c r="E165" s="13">
        <f>VLOOKUP(B165,'Datenbank Holds'!B:G,6,FALSE)</f>
        <v>1</v>
      </c>
      <c r="F165" s="103">
        <f>IF($A$1=1,"",VLOOKUP(B165,'Datenbank Holds'!$B$3:$AC$1179,28,FALSE))</f>
        <v>155</v>
      </c>
      <c r="G165" s="97"/>
      <c r="H165" s="215"/>
      <c r="I165" s="222"/>
      <c r="J165" s="229"/>
      <c r="K165" s="236"/>
      <c r="L165" s="243"/>
      <c r="M165" s="250"/>
      <c r="N165" s="261"/>
      <c r="O165" s="268"/>
      <c r="P165" s="271"/>
      <c r="Q165" s="278"/>
      <c r="R165" s="289"/>
      <c r="S165" s="296"/>
      <c r="T165" s="301"/>
      <c r="U165" s="308"/>
      <c r="V165" s="315"/>
      <c r="W165" s="325"/>
      <c r="X165" s="16">
        <f t="shared" si="22"/>
        <v>0</v>
      </c>
      <c r="Y165" s="27">
        <f t="shared" si="23"/>
        <v>0</v>
      </c>
    </row>
    <row r="166" spans="2:25" ht="19.5" thickBot="1" x14ac:dyDescent="0.35">
      <c r="B166" s="120" t="s">
        <v>317</v>
      </c>
      <c r="C166" s="7" t="str">
        <f>IF(AND($Z$1=1,X166=0),"",VLOOKUP(B166,'Datenbank Holds'!B:C,2,FALSE))</f>
        <v>Love Handle Medium 2</v>
      </c>
      <c r="D166" s="7" t="str">
        <f>IF(AND($Z$1=1,X166=0),"",VLOOKUP(B166,'Datenbank Holds'!B:D,3,FALSE))</f>
        <v>Dual-Tex GFK</v>
      </c>
      <c r="E166" s="13">
        <f>VLOOKUP(B166,'Datenbank Holds'!B:G,6,FALSE)</f>
        <v>1</v>
      </c>
      <c r="F166" s="103">
        <f>IF($A$1=1,"",VLOOKUP(B166,'Datenbank Holds'!$B$3:$AC$1179,28,FALSE))</f>
        <v>182</v>
      </c>
      <c r="G166" s="97"/>
      <c r="H166" s="215"/>
      <c r="I166" s="222"/>
      <c r="J166" s="229"/>
      <c r="K166" s="236"/>
      <c r="L166" s="243"/>
      <c r="M166" s="250"/>
      <c r="N166" s="261"/>
      <c r="O166" s="268"/>
      <c r="P166" s="271"/>
      <c r="Q166" s="278"/>
      <c r="R166" s="289"/>
      <c r="S166" s="296"/>
      <c r="T166" s="301"/>
      <c r="U166" s="308"/>
      <c r="V166" s="315"/>
      <c r="W166" s="325"/>
      <c r="X166" s="16">
        <f t="shared" si="22"/>
        <v>0</v>
      </c>
      <c r="Y166" s="27">
        <f t="shared" si="23"/>
        <v>0</v>
      </c>
    </row>
    <row r="167" spans="2:25" ht="19.5" thickBot="1" x14ac:dyDescent="0.35">
      <c r="B167" s="120" t="s">
        <v>318</v>
      </c>
      <c r="C167" s="7" t="str">
        <f>IF(AND($Z$1=1,X167=0),"",VLOOKUP(B167,'Datenbank Holds'!B:C,2,FALSE))</f>
        <v>Love Handle Medium 2</v>
      </c>
      <c r="D167" s="7" t="str">
        <f>IF(AND($Z$1=1,X167=0),"",VLOOKUP(B167,'Datenbank Holds'!B:D,3,FALSE))</f>
        <v>Single-Tex GFK</v>
      </c>
      <c r="E167" s="13">
        <f>VLOOKUP(B167,'Datenbank Holds'!B:G,6,FALSE)</f>
        <v>1</v>
      </c>
      <c r="F167" s="103">
        <f>IF($A$1=1,"",VLOOKUP(B167,'Datenbank Holds'!$B$3:$AC$1179,28,FALSE))</f>
        <v>155</v>
      </c>
      <c r="G167" s="97"/>
      <c r="H167" s="215"/>
      <c r="I167" s="222"/>
      <c r="J167" s="229"/>
      <c r="K167" s="236"/>
      <c r="L167" s="243"/>
      <c r="M167" s="250"/>
      <c r="N167" s="261"/>
      <c r="O167" s="268"/>
      <c r="P167" s="271"/>
      <c r="Q167" s="278"/>
      <c r="R167" s="289"/>
      <c r="S167" s="296"/>
      <c r="T167" s="301"/>
      <c r="U167" s="308"/>
      <c r="V167" s="315"/>
      <c r="W167" s="325"/>
      <c r="X167" s="16">
        <f t="shared" si="22"/>
        <v>0</v>
      </c>
      <c r="Y167" s="27">
        <f t="shared" si="23"/>
        <v>0</v>
      </c>
    </row>
    <row r="168" spans="2:25" ht="19.5" thickBot="1" x14ac:dyDescent="0.35">
      <c r="B168" s="120" t="s">
        <v>319</v>
      </c>
      <c r="C168" s="7" t="str">
        <f>IF(AND($Z$1=1,X168=0),"",VLOOKUP(B168,'Datenbank Holds'!B:C,2,FALSE))</f>
        <v>Love Handle Medium 3</v>
      </c>
      <c r="D168" s="7" t="str">
        <f>IF(AND($Z$1=1,X168=0),"",VLOOKUP(B168,'Datenbank Holds'!B:D,3,FALSE))</f>
        <v>Dual-Tex GFK</v>
      </c>
      <c r="E168" s="13">
        <f>VLOOKUP(B168,'Datenbank Holds'!B:G,6,FALSE)</f>
        <v>1</v>
      </c>
      <c r="F168" s="103">
        <f>IF($A$1=1,"",VLOOKUP(B168,'Datenbank Holds'!$B$3:$AC$1179,28,FALSE))</f>
        <v>182</v>
      </c>
      <c r="G168" s="97"/>
      <c r="H168" s="215"/>
      <c r="I168" s="222"/>
      <c r="J168" s="229"/>
      <c r="K168" s="236"/>
      <c r="L168" s="243"/>
      <c r="M168" s="250"/>
      <c r="N168" s="261"/>
      <c r="O168" s="268"/>
      <c r="P168" s="271"/>
      <c r="Q168" s="278"/>
      <c r="R168" s="289"/>
      <c r="S168" s="296"/>
      <c r="T168" s="301"/>
      <c r="U168" s="308"/>
      <c r="V168" s="315"/>
      <c r="W168" s="325"/>
      <c r="X168" s="16">
        <f t="shared" si="22"/>
        <v>0</v>
      </c>
      <c r="Y168" s="27">
        <f t="shared" si="23"/>
        <v>0</v>
      </c>
    </row>
    <row r="169" spans="2:25" ht="19.5" thickBot="1" x14ac:dyDescent="0.35">
      <c r="B169" s="120" t="s">
        <v>320</v>
      </c>
      <c r="C169" s="7" t="str">
        <f>IF(AND($Z$1=1,X169=0),"",VLOOKUP(B169,'Datenbank Holds'!B:C,2,FALSE))</f>
        <v>Love Handle Medium 3</v>
      </c>
      <c r="D169" s="7" t="str">
        <f>IF(AND($Z$1=1,X169=0),"",VLOOKUP(B169,'Datenbank Holds'!B:D,3,FALSE))</f>
        <v>Single-Tex GFK</v>
      </c>
      <c r="E169" s="13">
        <f>VLOOKUP(B169,'Datenbank Holds'!B:G,6,FALSE)</f>
        <v>1</v>
      </c>
      <c r="F169" s="103">
        <f>IF($A$1=1,"",VLOOKUP(B169,'Datenbank Holds'!$B$3:$AC$1179,28,FALSE))</f>
        <v>155</v>
      </c>
      <c r="G169" s="97"/>
      <c r="H169" s="215"/>
      <c r="I169" s="222"/>
      <c r="J169" s="229"/>
      <c r="K169" s="236"/>
      <c r="L169" s="243"/>
      <c r="M169" s="250"/>
      <c r="N169" s="261"/>
      <c r="O169" s="268"/>
      <c r="P169" s="271"/>
      <c r="Q169" s="278"/>
      <c r="R169" s="289"/>
      <c r="S169" s="296"/>
      <c r="T169" s="301"/>
      <c r="U169" s="308"/>
      <c r="V169" s="315"/>
      <c r="W169" s="325"/>
      <c r="X169" s="16">
        <f t="shared" si="22"/>
        <v>0</v>
      </c>
      <c r="Y169" s="27">
        <f t="shared" si="23"/>
        <v>0</v>
      </c>
    </row>
    <row r="170" spans="2:25" ht="19.5" thickBot="1" x14ac:dyDescent="0.35">
      <c r="B170" s="120" t="s">
        <v>321</v>
      </c>
      <c r="C170" s="7" t="str">
        <f>IF(AND($Z$1=1,X170=0),"",VLOOKUP(B170,'Datenbank Holds'!B:C,2,FALSE))</f>
        <v>Love Handle Medium 4</v>
      </c>
      <c r="D170" s="7" t="str">
        <f>IF(AND($Z$1=1,X170=0),"",VLOOKUP(B170,'Datenbank Holds'!B:D,3,FALSE))</f>
        <v>Dual-Tex GFK</v>
      </c>
      <c r="E170" s="13">
        <f>VLOOKUP(B170,'Datenbank Holds'!B:G,6,FALSE)</f>
        <v>1</v>
      </c>
      <c r="F170" s="103">
        <f>IF($A$1=1,"",VLOOKUP(B170,'Datenbank Holds'!$B$3:$AC$1179,28,FALSE))</f>
        <v>182</v>
      </c>
      <c r="G170" s="97"/>
      <c r="H170" s="215"/>
      <c r="I170" s="222"/>
      <c r="J170" s="229"/>
      <c r="K170" s="236"/>
      <c r="L170" s="243"/>
      <c r="M170" s="250"/>
      <c r="N170" s="261"/>
      <c r="O170" s="268"/>
      <c r="P170" s="271"/>
      <c r="Q170" s="278"/>
      <c r="R170" s="289"/>
      <c r="S170" s="296"/>
      <c r="T170" s="301"/>
      <c r="U170" s="308"/>
      <c r="V170" s="315"/>
      <c r="W170" s="325"/>
      <c r="X170" s="16">
        <f t="shared" si="22"/>
        <v>0</v>
      </c>
      <c r="Y170" s="27">
        <f t="shared" si="23"/>
        <v>0</v>
      </c>
    </row>
    <row r="171" spans="2:25" ht="19.5" thickBot="1" x14ac:dyDescent="0.35">
      <c r="B171" s="120" t="s">
        <v>322</v>
      </c>
      <c r="C171" s="7" t="str">
        <f>IF(AND($Z$1=1,X171=0),"",VLOOKUP(B171,'Datenbank Holds'!B:C,2,FALSE))</f>
        <v>Love Handle Medium 4</v>
      </c>
      <c r="D171" s="7" t="str">
        <f>IF(AND($Z$1=1,X171=0),"",VLOOKUP(B171,'Datenbank Holds'!B:D,3,FALSE))</f>
        <v>Single-Tex GFK</v>
      </c>
      <c r="E171" s="13">
        <f>VLOOKUP(B171,'Datenbank Holds'!B:G,6,FALSE)</f>
        <v>1</v>
      </c>
      <c r="F171" s="103">
        <f>IF($A$1=1,"",VLOOKUP(B171,'Datenbank Holds'!$B$3:$AC$1179,28,FALSE))</f>
        <v>155</v>
      </c>
      <c r="G171" s="97"/>
      <c r="H171" s="215"/>
      <c r="I171" s="222"/>
      <c r="J171" s="229"/>
      <c r="K171" s="236"/>
      <c r="L171" s="243"/>
      <c r="M171" s="250"/>
      <c r="N171" s="261"/>
      <c r="O171" s="268"/>
      <c r="P171" s="271"/>
      <c r="Q171" s="278"/>
      <c r="R171" s="289"/>
      <c r="S171" s="296"/>
      <c r="T171" s="301"/>
      <c r="U171" s="308"/>
      <c r="V171" s="315"/>
      <c r="W171" s="325"/>
      <c r="X171" s="16">
        <f t="shared" si="22"/>
        <v>0</v>
      </c>
      <c r="Y171" s="27">
        <f t="shared" si="23"/>
        <v>0</v>
      </c>
    </row>
    <row r="172" spans="2:25" ht="19.5" thickBot="1" x14ac:dyDescent="0.35">
      <c r="B172" s="120" t="s">
        <v>323</v>
      </c>
      <c r="C172" s="7" t="str">
        <f>IF(AND($Z$1=1,X172=0),"",VLOOKUP(B172,'Datenbank Holds'!B:C,2,FALSE))</f>
        <v>Love Handle Medium 5</v>
      </c>
      <c r="D172" s="7" t="str">
        <f>IF(AND($Z$1=1,X172=0),"",VLOOKUP(B172,'Datenbank Holds'!B:D,3,FALSE))</f>
        <v>Dual-Tex GFK</v>
      </c>
      <c r="E172" s="13">
        <f>VLOOKUP(B172,'Datenbank Holds'!B:G,6,FALSE)</f>
        <v>1</v>
      </c>
      <c r="F172" s="103">
        <f>IF($A$1=1,"",VLOOKUP(B172,'Datenbank Holds'!$B$3:$AC$1179,28,FALSE))</f>
        <v>182</v>
      </c>
      <c r="G172" s="97"/>
      <c r="H172" s="215"/>
      <c r="I172" s="222"/>
      <c r="J172" s="229"/>
      <c r="K172" s="236"/>
      <c r="L172" s="243"/>
      <c r="M172" s="250"/>
      <c r="N172" s="261"/>
      <c r="O172" s="268"/>
      <c r="P172" s="271"/>
      <c r="Q172" s="278"/>
      <c r="R172" s="289"/>
      <c r="S172" s="296"/>
      <c r="T172" s="301"/>
      <c r="U172" s="308"/>
      <c r="V172" s="315"/>
      <c r="W172" s="325"/>
      <c r="X172" s="16">
        <f t="shared" si="22"/>
        <v>0</v>
      </c>
      <c r="Y172" s="27">
        <f t="shared" si="23"/>
        <v>0</v>
      </c>
    </row>
    <row r="173" spans="2:25" ht="19.5" thickBot="1" x14ac:dyDescent="0.35">
      <c r="B173" s="120" t="s">
        <v>324</v>
      </c>
      <c r="C173" s="7" t="str">
        <f>IF(AND($Z$1=1,X173=0),"",VLOOKUP(B173,'Datenbank Holds'!B:C,2,FALSE))</f>
        <v>Love Handle Medium 5</v>
      </c>
      <c r="D173" s="7" t="str">
        <f>IF(AND($Z$1=1,X173=0),"",VLOOKUP(B173,'Datenbank Holds'!B:D,3,FALSE))</f>
        <v>Single-Tex GFK</v>
      </c>
      <c r="E173" s="13">
        <f>VLOOKUP(B173,'Datenbank Holds'!B:G,6,FALSE)</f>
        <v>1</v>
      </c>
      <c r="F173" s="103">
        <f>IF($A$1=1,"",VLOOKUP(B173,'Datenbank Holds'!$B$3:$AC$1179,28,FALSE))</f>
        <v>155</v>
      </c>
      <c r="G173" s="97"/>
      <c r="H173" s="215"/>
      <c r="I173" s="222"/>
      <c r="J173" s="229"/>
      <c r="K173" s="236"/>
      <c r="L173" s="243"/>
      <c r="M173" s="250"/>
      <c r="N173" s="261"/>
      <c r="O173" s="268"/>
      <c r="P173" s="271"/>
      <c r="Q173" s="278"/>
      <c r="R173" s="289"/>
      <c r="S173" s="296"/>
      <c r="T173" s="301"/>
      <c r="U173" s="308"/>
      <c r="V173" s="315"/>
      <c r="W173" s="325"/>
      <c r="X173" s="16">
        <f t="shared" si="22"/>
        <v>0</v>
      </c>
      <c r="Y173" s="27">
        <f t="shared" si="23"/>
        <v>0</v>
      </c>
    </row>
    <row r="174" spans="2:25" ht="19.5" thickBot="1" x14ac:dyDescent="0.35">
      <c r="B174" s="120" t="s">
        <v>325</v>
      </c>
      <c r="C174" s="7" t="str">
        <f>IF(AND($Z$1=1,X174=0),"",VLOOKUP(B174,'Datenbank Holds'!B:C,2,FALSE))</f>
        <v>Love Handle Medium 6</v>
      </c>
      <c r="D174" s="7" t="str">
        <f>IF(AND($Z$1=1,X174=0),"",VLOOKUP(B174,'Datenbank Holds'!B:D,3,FALSE))</f>
        <v>Dual-Tex GFK</v>
      </c>
      <c r="E174" s="13">
        <f>VLOOKUP(B174,'Datenbank Holds'!B:G,6,FALSE)</f>
        <v>1</v>
      </c>
      <c r="F174" s="103">
        <f>IF($A$1=1,"",VLOOKUP(B174,'Datenbank Holds'!$B$3:$AC$1179,28,FALSE))</f>
        <v>182</v>
      </c>
      <c r="G174" s="97"/>
      <c r="H174" s="215"/>
      <c r="I174" s="222"/>
      <c r="J174" s="229"/>
      <c r="K174" s="236"/>
      <c r="L174" s="243"/>
      <c r="M174" s="250"/>
      <c r="N174" s="261"/>
      <c r="O174" s="268"/>
      <c r="P174" s="271"/>
      <c r="Q174" s="278"/>
      <c r="R174" s="289"/>
      <c r="S174" s="296"/>
      <c r="T174" s="301"/>
      <c r="U174" s="308"/>
      <c r="V174" s="315"/>
      <c r="W174" s="325"/>
      <c r="X174" s="16">
        <f t="shared" si="22"/>
        <v>0</v>
      </c>
      <c r="Y174" s="27">
        <f t="shared" si="23"/>
        <v>0</v>
      </c>
    </row>
    <row r="175" spans="2:25" ht="19.5" thickBot="1" x14ac:dyDescent="0.35">
      <c r="B175" s="120" t="s">
        <v>326</v>
      </c>
      <c r="C175" s="7" t="str">
        <f>IF(AND($Z$1=1,X175=0),"",VLOOKUP(B175,'Datenbank Holds'!B:C,2,FALSE))</f>
        <v>Love Handle Medium 6</v>
      </c>
      <c r="D175" s="7" t="str">
        <f>IF(AND($Z$1=1,X175=0),"",VLOOKUP(B175,'Datenbank Holds'!B:D,3,FALSE))</f>
        <v>Single-Tex GFK</v>
      </c>
      <c r="E175" s="13">
        <f>VLOOKUP(B175,'Datenbank Holds'!B:G,6,FALSE)</f>
        <v>1</v>
      </c>
      <c r="F175" s="103">
        <f>IF($A$1=1,"",VLOOKUP(B175,'Datenbank Holds'!$B$3:$AC$1179,28,FALSE))</f>
        <v>155</v>
      </c>
      <c r="G175" s="97"/>
      <c r="H175" s="215"/>
      <c r="I175" s="222"/>
      <c r="J175" s="229"/>
      <c r="K175" s="236"/>
      <c r="L175" s="243"/>
      <c r="M175" s="250"/>
      <c r="N175" s="261"/>
      <c r="O175" s="268"/>
      <c r="P175" s="271"/>
      <c r="Q175" s="278"/>
      <c r="R175" s="289"/>
      <c r="S175" s="296"/>
      <c r="T175" s="301"/>
      <c r="U175" s="308"/>
      <c r="V175" s="315"/>
      <c r="W175" s="325"/>
      <c r="X175" s="16">
        <f t="shared" si="22"/>
        <v>0</v>
      </c>
      <c r="Y175" s="27">
        <f t="shared" si="23"/>
        <v>0</v>
      </c>
    </row>
    <row r="176" spans="2:25" ht="19.5" thickBot="1" x14ac:dyDescent="0.35">
      <c r="B176" s="120" t="s">
        <v>327</v>
      </c>
      <c r="C176" s="7" t="str">
        <f>IF(AND($Z$1=1,X176=0),"",VLOOKUP(B176,'Datenbank Holds'!B:C,2,FALSE))</f>
        <v>Love Handle Mini 1</v>
      </c>
      <c r="D176" s="7" t="str">
        <f>IF(AND($Z$1=1,X176=0),"",VLOOKUP(B176,'Datenbank Holds'!B:D,3,FALSE))</f>
        <v>Dual-Tex GFK</v>
      </c>
      <c r="E176" s="13">
        <f>VLOOKUP(B176,'Datenbank Holds'!B:G,6,FALSE)</f>
        <v>1</v>
      </c>
      <c r="F176" s="103">
        <f>IF($A$1=1,"",VLOOKUP(B176,'Datenbank Holds'!$B$3:$AC$1179,28,FALSE))</f>
        <v>106</v>
      </c>
      <c r="G176" s="97"/>
      <c r="H176" s="215"/>
      <c r="I176" s="222"/>
      <c r="J176" s="229"/>
      <c r="K176" s="236"/>
      <c r="L176" s="243"/>
      <c r="M176" s="250"/>
      <c r="N176" s="261"/>
      <c r="O176" s="268"/>
      <c r="P176" s="271"/>
      <c r="Q176" s="278"/>
      <c r="R176" s="289"/>
      <c r="S176" s="296"/>
      <c r="T176" s="301"/>
      <c r="U176" s="308"/>
      <c r="V176" s="315"/>
      <c r="W176" s="325"/>
      <c r="X176" s="16">
        <f t="shared" si="22"/>
        <v>0</v>
      </c>
      <c r="Y176" s="27">
        <f t="shared" si="23"/>
        <v>0</v>
      </c>
    </row>
    <row r="177" spans="2:25" ht="19.5" thickBot="1" x14ac:dyDescent="0.35">
      <c r="B177" s="120" t="s">
        <v>328</v>
      </c>
      <c r="C177" s="7" t="str">
        <f>IF(AND($Z$1=1,X177=0),"",VLOOKUP(B177,'Datenbank Holds'!B:C,2,FALSE))</f>
        <v>Love Handle Mini 1</v>
      </c>
      <c r="D177" s="7" t="str">
        <f>IF(AND($Z$1=1,X177=0),"",VLOOKUP(B177,'Datenbank Holds'!B:D,3,FALSE))</f>
        <v>Single-Tex GFK</v>
      </c>
      <c r="E177" s="13">
        <f>VLOOKUP(B177,'Datenbank Holds'!B:G,6,FALSE)</f>
        <v>1</v>
      </c>
      <c r="F177" s="103">
        <f>IF($A$1=1,"",VLOOKUP(B177,'Datenbank Holds'!$B$3:$AC$1179,28,FALSE))</f>
        <v>85</v>
      </c>
      <c r="G177" s="97"/>
      <c r="H177" s="215"/>
      <c r="I177" s="222"/>
      <c r="J177" s="229"/>
      <c r="K177" s="236"/>
      <c r="L177" s="243"/>
      <c r="M177" s="250"/>
      <c r="N177" s="261"/>
      <c r="O177" s="268"/>
      <c r="P177" s="271"/>
      <c r="Q177" s="278"/>
      <c r="R177" s="289"/>
      <c r="S177" s="296"/>
      <c r="T177" s="301"/>
      <c r="U177" s="308"/>
      <c r="V177" s="315"/>
      <c r="W177" s="325"/>
      <c r="X177" s="16">
        <f t="shared" si="22"/>
        <v>0</v>
      </c>
      <c r="Y177" s="27">
        <f t="shared" si="23"/>
        <v>0</v>
      </c>
    </row>
    <row r="178" spans="2:25" ht="19.5" thickBot="1" x14ac:dyDescent="0.35">
      <c r="B178" s="120" t="s">
        <v>329</v>
      </c>
      <c r="C178" s="7" t="str">
        <f>IF(AND($Z$1=1,X178=0),"",VLOOKUP(B178,'Datenbank Holds'!B:C,2,FALSE))</f>
        <v>Love Handle Mini 2</v>
      </c>
      <c r="D178" s="7" t="str">
        <f>IF(AND($Z$1=1,X178=0),"",VLOOKUP(B178,'Datenbank Holds'!B:D,3,FALSE))</f>
        <v>Dual-Tex GFK</v>
      </c>
      <c r="E178" s="13">
        <f>VLOOKUP(B178,'Datenbank Holds'!B:G,6,FALSE)</f>
        <v>1</v>
      </c>
      <c r="F178" s="103">
        <f>IF($A$1=1,"",VLOOKUP(B178,'Datenbank Holds'!$B$3:$AC$1179,28,FALSE))</f>
        <v>106</v>
      </c>
      <c r="G178" s="97"/>
      <c r="H178" s="215"/>
      <c r="I178" s="222"/>
      <c r="J178" s="229"/>
      <c r="K178" s="236"/>
      <c r="L178" s="243"/>
      <c r="M178" s="250"/>
      <c r="N178" s="261"/>
      <c r="O178" s="268"/>
      <c r="P178" s="271"/>
      <c r="Q178" s="278"/>
      <c r="R178" s="289"/>
      <c r="S178" s="296"/>
      <c r="T178" s="301"/>
      <c r="U178" s="308"/>
      <c r="V178" s="315"/>
      <c r="W178" s="325"/>
      <c r="X178" s="16">
        <f t="shared" si="22"/>
        <v>0</v>
      </c>
      <c r="Y178" s="27">
        <f t="shared" si="23"/>
        <v>0</v>
      </c>
    </row>
    <row r="179" spans="2:25" ht="19.5" thickBot="1" x14ac:dyDescent="0.35">
      <c r="B179" s="120" t="s">
        <v>330</v>
      </c>
      <c r="C179" s="7" t="str">
        <f>IF(AND($Z$1=1,X179=0),"",VLOOKUP(B179,'Datenbank Holds'!B:C,2,FALSE))</f>
        <v>Love Handle Mini 2</v>
      </c>
      <c r="D179" s="7" t="str">
        <f>IF(AND($Z$1=1,X179=0),"",VLOOKUP(B179,'Datenbank Holds'!B:D,3,FALSE))</f>
        <v>Single-Tex GFK</v>
      </c>
      <c r="E179" s="13">
        <f>VLOOKUP(B179,'Datenbank Holds'!B:G,6,FALSE)</f>
        <v>1</v>
      </c>
      <c r="F179" s="103">
        <f>IF($A$1=1,"",VLOOKUP(B179,'Datenbank Holds'!$B$3:$AC$1179,28,FALSE))</f>
        <v>85</v>
      </c>
      <c r="G179" s="97"/>
      <c r="H179" s="215"/>
      <c r="I179" s="222"/>
      <c r="J179" s="229"/>
      <c r="K179" s="236"/>
      <c r="L179" s="243"/>
      <c r="M179" s="250"/>
      <c r="N179" s="261"/>
      <c r="O179" s="268"/>
      <c r="P179" s="271"/>
      <c r="Q179" s="278"/>
      <c r="R179" s="289"/>
      <c r="S179" s="296"/>
      <c r="T179" s="301"/>
      <c r="U179" s="308"/>
      <c r="V179" s="315"/>
      <c r="W179" s="325"/>
      <c r="X179" s="16">
        <f t="shared" si="22"/>
        <v>0</v>
      </c>
      <c r="Y179" s="27">
        <f t="shared" si="23"/>
        <v>0</v>
      </c>
    </row>
    <row r="180" spans="2:25" ht="19.5" thickBot="1" x14ac:dyDescent="0.35">
      <c r="B180" s="120" t="s">
        <v>331</v>
      </c>
      <c r="C180" s="7" t="str">
        <f>IF(AND($Z$1=1,X180=0),"",VLOOKUP(B180,'Datenbank Holds'!B:C,2,FALSE))</f>
        <v>Love Handle Mini 3</v>
      </c>
      <c r="D180" s="7" t="str">
        <f>IF(AND($Z$1=1,X180=0),"",VLOOKUP(B180,'Datenbank Holds'!B:D,3,FALSE))</f>
        <v>Dual-Tex GFK</v>
      </c>
      <c r="E180" s="13">
        <f>VLOOKUP(B180,'Datenbank Holds'!B:G,6,FALSE)</f>
        <v>1</v>
      </c>
      <c r="F180" s="103">
        <f>IF($A$1=1,"",VLOOKUP(B180,'Datenbank Holds'!$B$3:$AC$1179,28,FALSE))</f>
        <v>106</v>
      </c>
      <c r="G180" s="97"/>
      <c r="H180" s="215"/>
      <c r="I180" s="222"/>
      <c r="J180" s="229"/>
      <c r="K180" s="236"/>
      <c r="L180" s="243"/>
      <c r="M180" s="250"/>
      <c r="N180" s="261"/>
      <c r="O180" s="268"/>
      <c r="P180" s="271"/>
      <c r="Q180" s="278"/>
      <c r="R180" s="289"/>
      <c r="S180" s="296"/>
      <c r="T180" s="301"/>
      <c r="U180" s="308"/>
      <c r="V180" s="315"/>
      <c r="W180" s="325"/>
      <c r="X180" s="16">
        <f t="shared" ref="X180:X199" si="24">SUM(G180:W180)*E180</f>
        <v>0</v>
      </c>
      <c r="Y180" s="27">
        <f t="shared" ref="Y180:Y199" si="25">IF($A$1=1,"",SUM(G180:S180)*F180+SUM(T180:W180)*1.2*F180)</f>
        <v>0</v>
      </c>
    </row>
    <row r="181" spans="2:25" ht="19.5" thickBot="1" x14ac:dyDescent="0.35">
      <c r="B181" s="120" t="s">
        <v>332</v>
      </c>
      <c r="C181" s="7" t="str">
        <f>IF(AND($Z$1=1,X181=0),"",VLOOKUP(B181,'Datenbank Holds'!B:C,2,FALSE))</f>
        <v>Love Handle Mini 3</v>
      </c>
      <c r="D181" s="7" t="str">
        <f>IF(AND($Z$1=1,X181=0),"",VLOOKUP(B181,'Datenbank Holds'!B:D,3,FALSE))</f>
        <v>Single-Tex GFK</v>
      </c>
      <c r="E181" s="13">
        <f>VLOOKUP(B181,'Datenbank Holds'!B:G,6,FALSE)</f>
        <v>1</v>
      </c>
      <c r="F181" s="103">
        <f>IF($A$1=1,"",VLOOKUP(B181,'Datenbank Holds'!$B$3:$AC$1179,28,FALSE))</f>
        <v>85</v>
      </c>
      <c r="G181" s="97"/>
      <c r="H181" s="215"/>
      <c r="I181" s="222"/>
      <c r="J181" s="229"/>
      <c r="K181" s="236"/>
      <c r="L181" s="243"/>
      <c r="M181" s="250"/>
      <c r="N181" s="261"/>
      <c r="O181" s="268"/>
      <c r="P181" s="271"/>
      <c r="Q181" s="278"/>
      <c r="R181" s="289"/>
      <c r="S181" s="296"/>
      <c r="T181" s="301"/>
      <c r="U181" s="308"/>
      <c r="V181" s="315"/>
      <c r="W181" s="325"/>
      <c r="X181" s="16">
        <f t="shared" si="24"/>
        <v>0</v>
      </c>
      <c r="Y181" s="27">
        <f t="shared" si="25"/>
        <v>0</v>
      </c>
    </row>
    <row r="182" spans="2:25" ht="19.5" thickBot="1" x14ac:dyDescent="0.35">
      <c r="B182" s="120" t="s">
        <v>333</v>
      </c>
      <c r="C182" s="7" t="str">
        <f>IF(AND($Z$1=1,X182=0),"",VLOOKUP(B182,'Datenbank Holds'!B:C,2,FALSE))</f>
        <v>Love Handle Mini 4</v>
      </c>
      <c r="D182" s="7" t="str">
        <f>IF(AND($Z$1=1,X182=0),"",VLOOKUP(B182,'Datenbank Holds'!B:D,3,FALSE))</f>
        <v>Dual-Tex GFK</v>
      </c>
      <c r="E182" s="13">
        <f>VLOOKUP(B182,'Datenbank Holds'!B:G,6,FALSE)</f>
        <v>1</v>
      </c>
      <c r="F182" s="103">
        <f>IF($A$1=1,"",VLOOKUP(B182,'Datenbank Holds'!$B$3:$AC$1179,28,FALSE))</f>
        <v>106</v>
      </c>
      <c r="G182" s="97"/>
      <c r="H182" s="215"/>
      <c r="I182" s="222"/>
      <c r="J182" s="229"/>
      <c r="K182" s="236"/>
      <c r="L182" s="243"/>
      <c r="M182" s="250"/>
      <c r="N182" s="261"/>
      <c r="O182" s="268"/>
      <c r="P182" s="271"/>
      <c r="Q182" s="278"/>
      <c r="R182" s="289"/>
      <c r="S182" s="296"/>
      <c r="T182" s="301"/>
      <c r="U182" s="308"/>
      <c r="V182" s="315"/>
      <c r="W182" s="325"/>
      <c r="X182" s="16">
        <f t="shared" si="24"/>
        <v>0</v>
      </c>
      <c r="Y182" s="27">
        <f t="shared" si="25"/>
        <v>0</v>
      </c>
    </row>
    <row r="183" spans="2:25" ht="19.5" thickBot="1" x14ac:dyDescent="0.35">
      <c r="B183" s="120" t="s">
        <v>334</v>
      </c>
      <c r="C183" s="7" t="str">
        <f>IF(AND($Z$1=1,X183=0),"",VLOOKUP(B183,'Datenbank Holds'!B:C,2,FALSE))</f>
        <v>Love Handle Mini 4</v>
      </c>
      <c r="D183" s="7" t="str">
        <f>IF(AND($Z$1=1,X183=0),"",VLOOKUP(B183,'Datenbank Holds'!B:D,3,FALSE))</f>
        <v>Single-Tex GFK</v>
      </c>
      <c r="E183" s="13">
        <f>VLOOKUP(B183,'Datenbank Holds'!B:G,6,FALSE)</f>
        <v>1</v>
      </c>
      <c r="F183" s="103">
        <f>IF($A$1=1,"",VLOOKUP(B183,'Datenbank Holds'!$B$3:$AC$1179,28,FALSE))</f>
        <v>85</v>
      </c>
      <c r="G183" s="97"/>
      <c r="H183" s="215"/>
      <c r="I183" s="222"/>
      <c r="J183" s="229"/>
      <c r="K183" s="236"/>
      <c r="L183" s="243"/>
      <c r="M183" s="250"/>
      <c r="N183" s="261"/>
      <c r="O183" s="268"/>
      <c r="P183" s="271"/>
      <c r="Q183" s="278"/>
      <c r="R183" s="289"/>
      <c r="S183" s="296"/>
      <c r="T183" s="301"/>
      <c r="U183" s="308"/>
      <c r="V183" s="315"/>
      <c r="W183" s="325"/>
      <c r="X183" s="16">
        <f t="shared" si="24"/>
        <v>0</v>
      </c>
      <c r="Y183" s="27">
        <f t="shared" si="25"/>
        <v>0</v>
      </c>
    </row>
    <row r="184" spans="2:25" ht="19.5" thickBot="1" x14ac:dyDescent="0.35">
      <c r="B184" s="120" t="s">
        <v>335</v>
      </c>
      <c r="C184" s="7" t="str">
        <f>IF(AND($Z$1=1,X184=0),"",VLOOKUP(B184,'Datenbank Holds'!B:C,2,FALSE))</f>
        <v>Love Handle Mini 5</v>
      </c>
      <c r="D184" s="7" t="str">
        <f>IF(AND($Z$1=1,X184=0),"",VLOOKUP(B184,'Datenbank Holds'!B:D,3,FALSE))</f>
        <v>Dual-Tex GFK</v>
      </c>
      <c r="E184" s="13">
        <f>VLOOKUP(B184,'Datenbank Holds'!B:G,6,FALSE)</f>
        <v>1</v>
      </c>
      <c r="F184" s="103">
        <f>IF($A$1=1,"",VLOOKUP(B184,'Datenbank Holds'!$B$3:$AC$1179,28,FALSE))</f>
        <v>106</v>
      </c>
      <c r="G184" s="97"/>
      <c r="H184" s="215"/>
      <c r="I184" s="222"/>
      <c r="J184" s="229"/>
      <c r="K184" s="236"/>
      <c r="L184" s="243"/>
      <c r="M184" s="250"/>
      <c r="N184" s="261"/>
      <c r="O184" s="268"/>
      <c r="P184" s="271"/>
      <c r="Q184" s="278"/>
      <c r="R184" s="289"/>
      <c r="S184" s="296"/>
      <c r="T184" s="301"/>
      <c r="U184" s="308"/>
      <c r="V184" s="315"/>
      <c r="W184" s="325"/>
      <c r="X184" s="16">
        <f t="shared" si="24"/>
        <v>0</v>
      </c>
      <c r="Y184" s="27">
        <f t="shared" si="25"/>
        <v>0</v>
      </c>
    </row>
    <row r="185" spans="2:25" ht="19.5" thickBot="1" x14ac:dyDescent="0.35">
      <c r="B185" s="120" t="s">
        <v>336</v>
      </c>
      <c r="C185" s="7" t="str">
        <f>IF(AND($Z$1=1,X185=0),"",VLOOKUP(B185,'Datenbank Holds'!B:C,2,FALSE))</f>
        <v>Love Handle Mini 5</v>
      </c>
      <c r="D185" s="7" t="str">
        <f>IF(AND($Z$1=1,X185=0),"",VLOOKUP(B185,'Datenbank Holds'!B:D,3,FALSE))</f>
        <v>Single-Tex GFK</v>
      </c>
      <c r="E185" s="13">
        <f>VLOOKUP(B185,'Datenbank Holds'!B:G,6,FALSE)</f>
        <v>1</v>
      </c>
      <c r="F185" s="103">
        <f>IF($A$1=1,"",VLOOKUP(B185,'Datenbank Holds'!$B$3:$AC$1179,28,FALSE))</f>
        <v>85</v>
      </c>
      <c r="G185" s="97"/>
      <c r="H185" s="215"/>
      <c r="I185" s="222"/>
      <c r="J185" s="229"/>
      <c r="K185" s="236"/>
      <c r="L185" s="243"/>
      <c r="M185" s="250"/>
      <c r="N185" s="261"/>
      <c r="O185" s="268"/>
      <c r="P185" s="271"/>
      <c r="Q185" s="278"/>
      <c r="R185" s="289"/>
      <c r="S185" s="296"/>
      <c r="T185" s="301"/>
      <c r="U185" s="308"/>
      <c r="V185" s="315"/>
      <c r="W185" s="325"/>
      <c r="X185" s="16">
        <f t="shared" si="24"/>
        <v>0</v>
      </c>
      <c r="Y185" s="27">
        <f t="shared" si="25"/>
        <v>0</v>
      </c>
    </row>
    <row r="186" spans="2:25" ht="19.5" thickBot="1" x14ac:dyDescent="0.35">
      <c r="B186" s="120" t="s">
        <v>337</v>
      </c>
      <c r="C186" s="7" t="str">
        <f>IF(AND($Z$1=1,X186=0),"",VLOOKUP(B186,'Datenbank Holds'!B:C,2,FALSE))</f>
        <v>Love Handle Mini 6</v>
      </c>
      <c r="D186" s="7" t="str">
        <f>IF(AND($Z$1=1,X186=0),"",VLOOKUP(B186,'Datenbank Holds'!B:D,3,FALSE))</f>
        <v>Dual-Tex GFK</v>
      </c>
      <c r="E186" s="13">
        <f>VLOOKUP(B186,'Datenbank Holds'!B:G,6,FALSE)</f>
        <v>1</v>
      </c>
      <c r="F186" s="103">
        <f>IF($A$1=1,"",VLOOKUP(B186,'Datenbank Holds'!$B$3:$AC$1179,28,FALSE))</f>
        <v>106</v>
      </c>
      <c r="G186" s="97"/>
      <c r="H186" s="215"/>
      <c r="I186" s="222"/>
      <c r="J186" s="229"/>
      <c r="K186" s="236"/>
      <c r="L186" s="243"/>
      <c r="M186" s="250"/>
      <c r="N186" s="261"/>
      <c r="O186" s="268"/>
      <c r="P186" s="271"/>
      <c r="Q186" s="278"/>
      <c r="R186" s="289"/>
      <c r="S186" s="296"/>
      <c r="T186" s="301"/>
      <c r="U186" s="308"/>
      <c r="V186" s="315"/>
      <c r="W186" s="325"/>
      <c r="X186" s="16">
        <f t="shared" si="24"/>
        <v>0</v>
      </c>
      <c r="Y186" s="27">
        <f t="shared" si="25"/>
        <v>0</v>
      </c>
    </row>
    <row r="187" spans="2:25" ht="19.5" thickBot="1" x14ac:dyDescent="0.35">
      <c r="B187" s="120" t="s">
        <v>338</v>
      </c>
      <c r="C187" s="7" t="str">
        <f>IF(AND($Z$1=1,X187=0),"",VLOOKUP(B187,'Datenbank Holds'!B:C,2,FALSE))</f>
        <v>Love Handle Mini 6</v>
      </c>
      <c r="D187" s="7" t="str">
        <f>IF(AND($Z$1=1,X187=0),"",VLOOKUP(B187,'Datenbank Holds'!B:D,3,FALSE))</f>
        <v>Single-Tex GFK</v>
      </c>
      <c r="E187" s="13">
        <f>VLOOKUP(B187,'Datenbank Holds'!B:G,6,FALSE)</f>
        <v>1</v>
      </c>
      <c r="F187" s="103">
        <f>IF($A$1=1,"",VLOOKUP(B187,'Datenbank Holds'!$B$3:$AC$1179,28,FALSE))</f>
        <v>85</v>
      </c>
      <c r="G187" s="97"/>
      <c r="H187" s="215"/>
      <c r="I187" s="222"/>
      <c r="J187" s="229"/>
      <c r="K187" s="236"/>
      <c r="L187" s="243"/>
      <c r="M187" s="250"/>
      <c r="N187" s="261"/>
      <c r="O187" s="268"/>
      <c r="P187" s="271"/>
      <c r="Q187" s="278"/>
      <c r="R187" s="289"/>
      <c r="S187" s="296"/>
      <c r="T187" s="301"/>
      <c r="U187" s="308"/>
      <c r="V187" s="315"/>
      <c r="W187" s="325"/>
      <c r="X187" s="16">
        <f t="shared" si="24"/>
        <v>0</v>
      </c>
      <c r="Y187" s="27">
        <f t="shared" si="25"/>
        <v>0</v>
      </c>
    </row>
    <row r="188" spans="2:25" ht="19.5" thickBot="1" x14ac:dyDescent="0.35">
      <c r="B188" s="120" t="s">
        <v>388</v>
      </c>
      <c r="C188" s="7" t="str">
        <f>IF(AND($Z$1=1,X188=0),"",VLOOKUP(B188,'Datenbank Holds'!B:C,2,FALSE))</f>
        <v>Love Handle Micro 1</v>
      </c>
      <c r="D188" s="7" t="str">
        <f>IF(AND($Z$1=1,X188=0),"",VLOOKUP(B188,'Datenbank Holds'!B:D,3,FALSE))</f>
        <v>Dual-Tex GFK</v>
      </c>
      <c r="E188" s="13">
        <f>VLOOKUP(B188,'Datenbank Holds'!B:G,6,FALSE)</f>
        <v>1</v>
      </c>
      <c r="F188" s="103">
        <f>IF($A$1=1,"",VLOOKUP(B188,'Datenbank Holds'!$B$3:$AC$1179,28,FALSE))</f>
        <v>42</v>
      </c>
      <c r="G188" s="97"/>
      <c r="H188" s="215"/>
      <c r="I188" s="222"/>
      <c r="J188" s="229"/>
      <c r="K188" s="236"/>
      <c r="L188" s="243"/>
      <c r="M188" s="250"/>
      <c r="N188" s="261"/>
      <c r="O188" s="268"/>
      <c r="P188" s="271"/>
      <c r="Q188" s="278"/>
      <c r="R188" s="289"/>
      <c r="S188" s="296"/>
      <c r="T188" s="301"/>
      <c r="U188" s="308"/>
      <c r="V188" s="315"/>
      <c r="W188" s="325"/>
      <c r="X188" s="16">
        <f t="shared" si="24"/>
        <v>0</v>
      </c>
      <c r="Y188" s="27">
        <f t="shared" si="25"/>
        <v>0</v>
      </c>
    </row>
    <row r="189" spans="2:25" ht="19.5" thickBot="1" x14ac:dyDescent="0.35">
      <c r="B189" s="120" t="s">
        <v>389</v>
      </c>
      <c r="C189" s="7" t="str">
        <f>IF(AND($Z$1=1,X189=0),"",VLOOKUP(B189,'Datenbank Holds'!B:C,2,FALSE))</f>
        <v>Love Handle Micro 1</v>
      </c>
      <c r="D189" s="7" t="str">
        <f>IF(AND($Z$1=1,X189=0),"",VLOOKUP(B189,'Datenbank Holds'!B:D,3,FALSE))</f>
        <v>Single-Tex GFK</v>
      </c>
      <c r="E189" s="13">
        <f>VLOOKUP(B189,'Datenbank Holds'!B:G,6,FALSE)</f>
        <v>1</v>
      </c>
      <c r="F189" s="103">
        <f>IF($A$1=1,"",VLOOKUP(B189,'Datenbank Holds'!$B$3:$AC$1179,28,FALSE))</f>
        <v>34</v>
      </c>
      <c r="G189" s="97"/>
      <c r="H189" s="215"/>
      <c r="I189" s="222"/>
      <c r="J189" s="229"/>
      <c r="K189" s="236"/>
      <c r="L189" s="243"/>
      <c r="M189" s="250"/>
      <c r="N189" s="261"/>
      <c r="O189" s="268"/>
      <c r="P189" s="271"/>
      <c r="Q189" s="278"/>
      <c r="R189" s="289"/>
      <c r="S189" s="296"/>
      <c r="T189" s="301"/>
      <c r="U189" s="308"/>
      <c r="V189" s="315"/>
      <c r="W189" s="325"/>
      <c r="X189" s="16">
        <f t="shared" si="24"/>
        <v>0</v>
      </c>
      <c r="Y189" s="27">
        <f t="shared" si="25"/>
        <v>0</v>
      </c>
    </row>
    <row r="190" spans="2:25" ht="19.5" thickBot="1" x14ac:dyDescent="0.35">
      <c r="B190" s="120" t="s">
        <v>390</v>
      </c>
      <c r="C190" s="7" t="str">
        <f>IF(AND($Z$1=1,X190=0),"",VLOOKUP(B190,'Datenbank Holds'!B:C,2,FALSE))</f>
        <v>Love Handle Micro 2</v>
      </c>
      <c r="D190" s="7" t="str">
        <f>IF(AND($Z$1=1,X190=0),"",VLOOKUP(B190,'Datenbank Holds'!B:D,3,FALSE))</f>
        <v>Dual-Tex GFK</v>
      </c>
      <c r="E190" s="13">
        <f>VLOOKUP(B190,'Datenbank Holds'!B:G,6,FALSE)</f>
        <v>1</v>
      </c>
      <c r="F190" s="103">
        <f>IF($A$1=1,"",VLOOKUP(B190,'Datenbank Holds'!$B$3:$AC$1179,28,FALSE))</f>
        <v>42</v>
      </c>
      <c r="G190" s="97"/>
      <c r="H190" s="215"/>
      <c r="I190" s="222"/>
      <c r="J190" s="229"/>
      <c r="K190" s="236"/>
      <c r="L190" s="243"/>
      <c r="M190" s="250"/>
      <c r="N190" s="261"/>
      <c r="O190" s="268"/>
      <c r="P190" s="271"/>
      <c r="Q190" s="278"/>
      <c r="R190" s="289"/>
      <c r="S190" s="296"/>
      <c r="T190" s="301"/>
      <c r="U190" s="308"/>
      <c r="V190" s="315"/>
      <c r="W190" s="325"/>
      <c r="X190" s="16">
        <f t="shared" si="24"/>
        <v>0</v>
      </c>
      <c r="Y190" s="27">
        <f t="shared" si="25"/>
        <v>0</v>
      </c>
    </row>
    <row r="191" spans="2:25" ht="19.5" thickBot="1" x14ac:dyDescent="0.35">
      <c r="B191" s="120" t="s">
        <v>391</v>
      </c>
      <c r="C191" s="7" t="str">
        <f>IF(AND($Z$1=1,X191=0),"",VLOOKUP(B191,'Datenbank Holds'!B:C,2,FALSE))</f>
        <v>Love Handle Micro 2</v>
      </c>
      <c r="D191" s="7" t="str">
        <f>IF(AND($Z$1=1,X191=0),"",VLOOKUP(B191,'Datenbank Holds'!B:D,3,FALSE))</f>
        <v>Single-Tex GFK</v>
      </c>
      <c r="E191" s="13">
        <f>VLOOKUP(B191,'Datenbank Holds'!B:G,6,FALSE)</f>
        <v>1</v>
      </c>
      <c r="F191" s="103">
        <f>IF($A$1=1,"",VLOOKUP(B191,'Datenbank Holds'!$B$3:$AC$1179,28,FALSE))</f>
        <v>34</v>
      </c>
      <c r="G191" s="97"/>
      <c r="H191" s="215"/>
      <c r="I191" s="222"/>
      <c r="J191" s="229"/>
      <c r="K191" s="236"/>
      <c r="L191" s="243"/>
      <c r="M191" s="250"/>
      <c r="N191" s="261"/>
      <c r="O191" s="268"/>
      <c r="P191" s="271"/>
      <c r="Q191" s="278"/>
      <c r="R191" s="289"/>
      <c r="S191" s="296"/>
      <c r="T191" s="301"/>
      <c r="U191" s="308"/>
      <c r="V191" s="315"/>
      <c r="W191" s="325"/>
      <c r="X191" s="16">
        <f t="shared" si="24"/>
        <v>0</v>
      </c>
      <c r="Y191" s="27">
        <f t="shared" si="25"/>
        <v>0</v>
      </c>
    </row>
    <row r="192" spans="2:25" ht="19.5" thickBot="1" x14ac:dyDescent="0.35">
      <c r="B192" s="120" t="s">
        <v>392</v>
      </c>
      <c r="C192" s="7" t="str">
        <f>IF(AND($Z$1=1,X192=0),"",VLOOKUP(B192,'Datenbank Holds'!B:C,2,FALSE))</f>
        <v>Love Handle Micro 3</v>
      </c>
      <c r="D192" s="7" t="str">
        <f>IF(AND($Z$1=1,X192=0),"",VLOOKUP(B192,'Datenbank Holds'!B:D,3,FALSE))</f>
        <v>Dual-Tex GFK</v>
      </c>
      <c r="E192" s="13">
        <f>VLOOKUP(B192,'Datenbank Holds'!B:G,6,FALSE)</f>
        <v>1</v>
      </c>
      <c r="F192" s="103">
        <f>IF($A$1=1,"",VLOOKUP(B192,'Datenbank Holds'!$B$3:$AC$1179,28,FALSE))</f>
        <v>42</v>
      </c>
      <c r="G192" s="97"/>
      <c r="H192" s="215"/>
      <c r="I192" s="222"/>
      <c r="J192" s="229"/>
      <c r="K192" s="236"/>
      <c r="L192" s="243"/>
      <c r="M192" s="250"/>
      <c r="N192" s="261"/>
      <c r="O192" s="268"/>
      <c r="P192" s="271"/>
      <c r="Q192" s="278"/>
      <c r="R192" s="289"/>
      <c r="S192" s="296"/>
      <c r="T192" s="301"/>
      <c r="U192" s="308"/>
      <c r="V192" s="315"/>
      <c r="W192" s="325"/>
      <c r="X192" s="16">
        <f t="shared" si="24"/>
        <v>0</v>
      </c>
      <c r="Y192" s="27">
        <f t="shared" si="25"/>
        <v>0</v>
      </c>
    </row>
    <row r="193" spans="2:25" ht="19.5" thickBot="1" x14ac:dyDescent="0.35">
      <c r="B193" s="120" t="s">
        <v>393</v>
      </c>
      <c r="C193" s="7" t="str">
        <f>IF(AND($Z$1=1,X193=0),"",VLOOKUP(B193,'Datenbank Holds'!B:C,2,FALSE))</f>
        <v>Love Handle Micro 3</v>
      </c>
      <c r="D193" s="7" t="str">
        <f>IF(AND($Z$1=1,X193=0),"",VLOOKUP(B193,'Datenbank Holds'!B:D,3,FALSE))</f>
        <v>Single-Tex GFK</v>
      </c>
      <c r="E193" s="13">
        <f>VLOOKUP(B193,'Datenbank Holds'!B:G,6,FALSE)</f>
        <v>1</v>
      </c>
      <c r="F193" s="103">
        <f>IF($A$1=1,"",VLOOKUP(B193,'Datenbank Holds'!$B$3:$AC$1179,28,FALSE))</f>
        <v>34</v>
      </c>
      <c r="G193" s="97"/>
      <c r="H193" s="215"/>
      <c r="I193" s="222"/>
      <c r="J193" s="229"/>
      <c r="K193" s="236"/>
      <c r="L193" s="243"/>
      <c r="M193" s="250"/>
      <c r="N193" s="261"/>
      <c r="O193" s="268"/>
      <c r="P193" s="271"/>
      <c r="Q193" s="278"/>
      <c r="R193" s="289"/>
      <c r="S193" s="296"/>
      <c r="T193" s="301"/>
      <c r="U193" s="308"/>
      <c r="V193" s="315"/>
      <c r="W193" s="325"/>
      <c r="X193" s="16">
        <f t="shared" si="24"/>
        <v>0</v>
      </c>
      <c r="Y193" s="27">
        <f t="shared" si="25"/>
        <v>0</v>
      </c>
    </row>
    <row r="194" spans="2:25" ht="19.5" thickBot="1" x14ac:dyDescent="0.35">
      <c r="B194" s="120" t="s">
        <v>394</v>
      </c>
      <c r="C194" s="7" t="str">
        <f>IF(AND($Z$1=1,X194=0),"",VLOOKUP(B194,'Datenbank Holds'!B:C,2,FALSE))</f>
        <v>Love Handle Nano 1</v>
      </c>
      <c r="D194" s="7" t="str">
        <f>IF(AND($Z$1=1,X194=0),"",VLOOKUP(B194,'Datenbank Holds'!B:D,3,FALSE))</f>
        <v>Dual-Tex GFK</v>
      </c>
      <c r="E194" s="13">
        <f>VLOOKUP(B194,'Datenbank Holds'!B:G,6,FALSE)</f>
        <v>1</v>
      </c>
      <c r="F194" s="103">
        <f>IF($A$1=1,"",VLOOKUP(B194,'Datenbank Holds'!$B$3:$AC$1179,28,FALSE))</f>
        <v>29</v>
      </c>
      <c r="G194" s="97"/>
      <c r="H194" s="215"/>
      <c r="I194" s="222"/>
      <c r="J194" s="229"/>
      <c r="K194" s="236"/>
      <c r="L194" s="243"/>
      <c r="M194" s="250"/>
      <c r="N194" s="261"/>
      <c r="O194" s="268"/>
      <c r="P194" s="271"/>
      <c r="Q194" s="278"/>
      <c r="R194" s="289"/>
      <c r="S194" s="296"/>
      <c r="T194" s="301"/>
      <c r="U194" s="308"/>
      <c r="V194" s="315"/>
      <c r="W194" s="325"/>
      <c r="X194" s="16">
        <f t="shared" si="24"/>
        <v>0</v>
      </c>
      <c r="Y194" s="27">
        <f t="shared" si="25"/>
        <v>0</v>
      </c>
    </row>
    <row r="195" spans="2:25" ht="19.5" thickBot="1" x14ac:dyDescent="0.35">
      <c r="B195" s="120" t="s">
        <v>395</v>
      </c>
      <c r="C195" s="7" t="str">
        <f>IF(AND($Z$1=1,X195=0),"",VLOOKUP(B195,'Datenbank Holds'!B:C,2,FALSE))</f>
        <v>Love Handle Nano 1</v>
      </c>
      <c r="D195" s="7" t="str">
        <f>IF(AND($Z$1=1,X195=0),"",VLOOKUP(B195,'Datenbank Holds'!B:D,3,FALSE))</f>
        <v>Single-Tex GFK</v>
      </c>
      <c r="E195" s="13">
        <f>VLOOKUP(B195,'Datenbank Holds'!B:G,6,FALSE)</f>
        <v>1</v>
      </c>
      <c r="F195" s="103">
        <f>IF($A$1=1,"",VLOOKUP(B195,'Datenbank Holds'!$B$3:$AC$1179,28,FALSE))</f>
        <v>24</v>
      </c>
      <c r="G195" s="97"/>
      <c r="H195" s="215"/>
      <c r="I195" s="222"/>
      <c r="J195" s="229"/>
      <c r="K195" s="236"/>
      <c r="L195" s="243"/>
      <c r="M195" s="250"/>
      <c r="N195" s="261"/>
      <c r="O195" s="268"/>
      <c r="P195" s="271"/>
      <c r="Q195" s="278"/>
      <c r="R195" s="289"/>
      <c r="S195" s="296"/>
      <c r="T195" s="301"/>
      <c r="U195" s="308"/>
      <c r="V195" s="315"/>
      <c r="W195" s="325"/>
      <c r="X195" s="16">
        <f t="shared" si="24"/>
        <v>0</v>
      </c>
      <c r="Y195" s="27">
        <f t="shared" si="25"/>
        <v>0</v>
      </c>
    </row>
    <row r="196" spans="2:25" ht="19.5" thickBot="1" x14ac:dyDescent="0.35">
      <c r="B196" s="120" t="s">
        <v>396</v>
      </c>
      <c r="C196" s="7" t="str">
        <f>IF(AND($Z$1=1,X196=0),"",VLOOKUP(B196,'Datenbank Holds'!B:C,2,FALSE))</f>
        <v>Love Handle Nano 2</v>
      </c>
      <c r="D196" s="7" t="str">
        <f>IF(AND($Z$1=1,X196=0),"",VLOOKUP(B196,'Datenbank Holds'!B:D,3,FALSE))</f>
        <v>Dual-Tex GFK</v>
      </c>
      <c r="E196" s="13">
        <f>VLOOKUP(B196,'Datenbank Holds'!B:G,6,FALSE)</f>
        <v>1</v>
      </c>
      <c r="F196" s="103">
        <f>IF($A$1=1,"",VLOOKUP(B196,'Datenbank Holds'!$B$3:$AC$1179,28,FALSE))</f>
        <v>29</v>
      </c>
      <c r="G196" s="97"/>
      <c r="H196" s="215"/>
      <c r="I196" s="222"/>
      <c r="J196" s="229"/>
      <c r="K196" s="236"/>
      <c r="L196" s="243"/>
      <c r="M196" s="250"/>
      <c r="N196" s="261"/>
      <c r="O196" s="268"/>
      <c r="P196" s="271"/>
      <c r="Q196" s="278"/>
      <c r="R196" s="289"/>
      <c r="S196" s="296"/>
      <c r="T196" s="301"/>
      <c r="U196" s="308"/>
      <c r="V196" s="315"/>
      <c r="W196" s="325"/>
      <c r="X196" s="16">
        <f t="shared" si="24"/>
        <v>0</v>
      </c>
      <c r="Y196" s="27">
        <f t="shared" si="25"/>
        <v>0</v>
      </c>
    </row>
    <row r="197" spans="2:25" ht="19.5" thickBot="1" x14ac:dyDescent="0.35">
      <c r="B197" s="120" t="s">
        <v>397</v>
      </c>
      <c r="C197" s="7" t="str">
        <f>IF(AND($Z$1=1,X197=0),"",VLOOKUP(B197,'Datenbank Holds'!B:C,2,FALSE))</f>
        <v>Love Handle Nano 2</v>
      </c>
      <c r="D197" s="7" t="str">
        <f>IF(AND($Z$1=1,X197=0),"",VLOOKUP(B197,'Datenbank Holds'!B:D,3,FALSE))</f>
        <v>Single-Tex GFK</v>
      </c>
      <c r="E197" s="13">
        <f>VLOOKUP(B197,'Datenbank Holds'!B:G,6,FALSE)</f>
        <v>1</v>
      </c>
      <c r="F197" s="103">
        <f>IF($A$1=1,"",VLOOKUP(B197,'Datenbank Holds'!$B$3:$AC$1179,28,FALSE))</f>
        <v>24</v>
      </c>
      <c r="G197" s="97"/>
      <c r="H197" s="215"/>
      <c r="I197" s="222"/>
      <c r="J197" s="229"/>
      <c r="K197" s="236"/>
      <c r="L197" s="243"/>
      <c r="M197" s="250"/>
      <c r="N197" s="261"/>
      <c r="O197" s="268"/>
      <c r="P197" s="271"/>
      <c r="Q197" s="278"/>
      <c r="R197" s="289"/>
      <c r="S197" s="296"/>
      <c r="T197" s="301"/>
      <c r="U197" s="308"/>
      <c r="V197" s="315"/>
      <c r="W197" s="325"/>
      <c r="X197" s="16">
        <f t="shared" si="24"/>
        <v>0</v>
      </c>
      <c r="Y197" s="27">
        <f t="shared" si="25"/>
        <v>0</v>
      </c>
    </row>
    <row r="198" spans="2:25" ht="19.5" thickBot="1" x14ac:dyDescent="0.35">
      <c r="B198" s="120" t="s">
        <v>398</v>
      </c>
      <c r="C198" s="7" t="str">
        <f>IF(AND($Z$1=1,X198=0),"",VLOOKUP(B198,'Datenbank Holds'!B:C,2,FALSE))</f>
        <v>Love Handle Nano 3</v>
      </c>
      <c r="D198" s="7" t="str">
        <f>IF(AND($Z$1=1,X198=0),"",VLOOKUP(B198,'Datenbank Holds'!B:D,3,FALSE))</f>
        <v>Dual-Tex GFK</v>
      </c>
      <c r="E198" s="13">
        <f>VLOOKUP(B198,'Datenbank Holds'!B:G,6,FALSE)</f>
        <v>1</v>
      </c>
      <c r="F198" s="103">
        <f>IF($A$1=1,"",VLOOKUP(B198,'Datenbank Holds'!$B$3:$AC$1179,28,FALSE))</f>
        <v>29</v>
      </c>
      <c r="G198" s="97"/>
      <c r="H198" s="215"/>
      <c r="I198" s="222"/>
      <c r="J198" s="229"/>
      <c r="K198" s="236"/>
      <c r="L198" s="243"/>
      <c r="M198" s="250"/>
      <c r="N198" s="261"/>
      <c r="O198" s="268"/>
      <c r="P198" s="271"/>
      <c r="Q198" s="278"/>
      <c r="R198" s="289"/>
      <c r="S198" s="296"/>
      <c r="T198" s="301"/>
      <c r="U198" s="308"/>
      <c r="V198" s="315"/>
      <c r="W198" s="325"/>
      <c r="X198" s="16">
        <f t="shared" si="24"/>
        <v>0</v>
      </c>
      <c r="Y198" s="27">
        <f t="shared" si="25"/>
        <v>0</v>
      </c>
    </row>
    <row r="199" spans="2:25" ht="19.5" thickBot="1" x14ac:dyDescent="0.35">
      <c r="B199" s="120" t="s">
        <v>399</v>
      </c>
      <c r="C199" s="7" t="str">
        <f>IF(AND($Z$1=1,X199=0),"",VLOOKUP(B199,'Datenbank Holds'!B:C,2,FALSE))</f>
        <v>Love Handle Nano 3</v>
      </c>
      <c r="D199" s="7" t="str">
        <f>IF(AND($Z$1=1,X199=0),"",VLOOKUP(B199,'Datenbank Holds'!B:D,3,FALSE))</f>
        <v>Single-Tex GFK</v>
      </c>
      <c r="E199" s="13">
        <f>VLOOKUP(B199,'Datenbank Holds'!B:G,6,FALSE)</f>
        <v>1</v>
      </c>
      <c r="F199" s="103">
        <f>IF($A$1=1,"",VLOOKUP(B199,'Datenbank Holds'!$B$3:$AC$1179,28,FALSE))</f>
        <v>24</v>
      </c>
      <c r="G199" s="97"/>
      <c r="H199" s="215"/>
      <c r="I199" s="222"/>
      <c r="J199" s="229"/>
      <c r="K199" s="236"/>
      <c r="L199" s="243"/>
      <c r="M199" s="250"/>
      <c r="N199" s="261"/>
      <c r="O199" s="268"/>
      <c r="P199" s="271"/>
      <c r="Q199" s="278"/>
      <c r="R199" s="289"/>
      <c r="S199" s="296"/>
      <c r="T199" s="301"/>
      <c r="U199" s="308"/>
      <c r="V199" s="315"/>
      <c r="W199" s="325"/>
      <c r="X199" s="16">
        <f t="shared" si="24"/>
        <v>0</v>
      </c>
      <c r="Y199" s="27">
        <f t="shared" si="25"/>
        <v>0</v>
      </c>
    </row>
    <row r="200" spans="2:25" ht="19.5" thickBot="1" x14ac:dyDescent="0.35">
      <c r="B200" s="120" t="s">
        <v>441</v>
      </c>
      <c r="C200" s="7" t="str">
        <f>IF(AND($Z$1=1,X200=0),"",VLOOKUP(B200,'Datenbank Holds'!B:C,2,FALSE))</f>
        <v>Bones 1</v>
      </c>
      <c r="D200" s="7" t="str">
        <f>IF(AND($Z$1=1,X200=0),"",VLOOKUP(B200,'Datenbank Holds'!B:D,3,FALSE))</f>
        <v>Dual-Tex GFK</v>
      </c>
      <c r="E200" s="13">
        <f>VLOOKUP(B200,'Datenbank Holds'!B:G,6,FALSE)</f>
        <v>1</v>
      </c>
      <c r="F200" s="103">
        <f>IF($A$1=1,"",VLOOKUP(B200,'Datenbank Holds'!$B$3:$AC$1179,28,FALSE))</f>
        <v>320</v>
      </c>
      <c r="G200" s="97"/>
      <c r="H200" s="215"/>
      <c r="I200" s="222"/>
      <c r="J200" s="229"/>
      <c r="K200" s="236"/>
      <c r="L200" s="243"/>
      <c r="M200" s="250"/>
      <c r="N200" s="261"/>
      <c r="O200" s="268"/>
      <c r="P200" s="271"/>
      <c r="Q200" s="278"/>
      <c r="R200" s="289"/>
      <c r="S200" s="296"/>
      <c r="T200" s="301"/>
      <c r="U200" s="308"/>
      <c r="V200" s="315"/>
      <c r="W200" s="325"/>
      <c r="X200" s="16">
        <f t="shared" ref="X200:X225" si="26">SUM(G200:W200)*E200</f>
        <v>0</v>
      </c>
      <c r="Y200" s="27">
        <f t="shared" ref="Y200:Y225" si="27">IF($A$1=1,"",SUM(G200:S200)*F200+SUM(T200:W200)*1.2*F200)</f>
        <v>0</v>
      </c>
    </row>
    <row r="201" spans="2:25" ht="19.5" thickBot="1" x14ac:dyDescent="0.35">
      <c r="B201" s="120" t="s">
        <v>442</v>
      </c>
      <c r="C201" s="7" t="str">
        <f>IF(AND($Z$1=1,X201=0),"",VLOOKUP(B201,'Datenbank Holds'!B:C,2,FALSE))</f>
        <v>Bones 1</v>
      </c>
      <c r="D201" s="7" t="str">
        <f>IF(AND($Z$1=1,X201=0),"",VLOOKUP(B201,'Datenbank Holds'!B:D,3,FALSE))</f>
        <v>Single-Tex GFK</v>
      </c>
      <c r="E201" s="13">
        <f>VLOOKUP(B201,'Datenbank Holds'!B:G,6,FALSE)</f>
        <v>1</v>
      </c>
      <c r="F201" s="103">
        <f>IF($A$1=1,"",VLOOKUP(B201,'Datenbank Holds'!$B$3:$AC$1179,28,FALSE))</f>
        <v>274</v>
      </c>
      <c r="G201" s="97"/>
      <c r="H201" s="215"/>
      <c r="I201" s="222"/>
      <c r="J201" s="229"/>
      <c r="K201" s="236"/>
      <c r="L201" s="243"/>
      <c r="M201" s="250"/>
      <c r="N201" s="261"/>
      <c r="O201" s="268"/>
      <c r="P201" s="271"/>
      <c r="Q201" s="278"/>
      <c r="R201" s="289"/>
      <c r="S201" s="296"/>
      <c r="T201" s="301"/>
      <c r="U201" s="308"/>
      <c r="V201" s="315"/>
      <c r="W201" s="325"/>
      <c r="X201" s="16">
        <f t="shared" si="26"/>
        <v>0</v>
      </c>
      <c r="Y201" s="27">
        <f t="shared" si="27"/>
        <v>0</v>
      </c>
    </row>
    <row r="202" spans="2:25" ht="19.5" thickBot="1" x14ac:dyDescent="0.35">
      <c r="B202" s="120" t="s">
        <v>443</v>
      </c>
      <c r="C202" s="7" t="str">
        <f>IF(AND($Z$1=1,X202=0),"",VLOOKUP(B202,'Datenbank Holds'!B:C,2,FALSE))</f>
        <v>Bones 2</v>
      </c>
      <c r="D202" s="7" t="str">
        <f>IF(AND($Z$1=1,X202=0),"",VLOOKUP(B202,'Datenbank Holds'!B:D,3,FALSE))</f>
        <v>Dual-Tex GFK</v>
      </c>
      <c r="E202" s="13">
        <f>VLOOKUP(B202,'Datenbank Holds'!B:G,6,FALSE)</f>
        <v>1</v>
      </c>
      <c r="F202" s="103">
        <f>IF($A$1=1,"",VLOOKUP(B202,'Datenbank Holds'!$B$3:$AC$1179,28,FALSE))</f>
        <v>301</v>
      </c>
      <c r="G202" s="97"/>
      <c r="H202" s="215"/>
      <c r="I202" s="222"/>
      <c r="J202" s="229"/>
      <c r="K202" s="236"/>
      <c r="L202" s="243"/>
      <c r="M202" s="250"/>
      <c r="N202" s="261"/>
      <c r="O202" s="268"/>
      <c r="P202" s="271"/>
      <c r="Q202" s="278"/>
      <c r="R202" s="289"/>
      <c r="S202" s="296"/>
      <c r="T202" s="301"/>
      <c r="U202" s="308"/>
      <c r="V202" s="315"/>
      <c r="W202" s="325"/>
      <c r="X202" s="16">
        <f t="shared" si="26"/>
        <v>0</v>
      </c>
      <c r="Y202" s="27">
        <f t="shared" si="27"/>
        <v>0</v>
      </c>
    </row>
    <row r="203" spans="2:25" ht="19.5" thickBot="1" x14ac:dyDescent="0.35">
      <c r="B203" s="120" t="s">
        <v>444</v>
      </c>
      <c r="C203" s="7" t="str">
        <f>IF(AND($Z$1=1,X203=0),"",VLOOKUP(B203,'Datenbank Holds'!B:C,2,FALSE))</f>
        <v>Bones 2</v>
      </c>
      <c r="D203" s="7" t="str">
        <f>IF(AND($Z$1=1,X203=0),"",VLOOKUP(B203,'Datenbank Holds'!B:D,3,FALSE))</f>
        <v>Single-Tex GFK</v>
      </c>
      <c r="E203" s="13">
        <f>VLOOKUP(B203,'Datenbank Holds'!B:G,6,FALSE)</f>
        <v>1</v>
      </c>
      <c r="F203" s="103">
        <f>IF($A$1=1,"",VLOOKUP(B203,'Datenbank Holds'!$B$3:$AC$1179,28,FALSE))</f>
        <v>254</v>
      </c>
      <c r="G203" s="97"/>
      <c r="H203" s="215"/>
      <c r="I203" s="222"/>
      <c r="J203" s="229"/>
      <c r="K203" s="236"/>
      <c r="L203" s="243"/>
      <c r="M203" s="250"/>
      <c r="N203" s="261"/>
      <c r="O203" s="268"/>
      <c r="P203" s="271"/>
      <c r="Q203" s="278"/>
      <c r="R203" s="289"/>
      <c r="S203" s="296"/>
      <c r="T203" s="301"/>
      <c r="U203" s="308"/>
      <c r="V203" s="315"/>
      <c r="W203" s="325"/>
      <c r="X203" s="16">
        <f t="shared" si="26"/>
        <v>0</v>
      </c>
      <c r="Y203" s="27">
        <f t="shared" si="27"/>
        <v>0</v>
      </c>
    </row>
    <row r="204" spans="2:25" ht="19.5" thickBot="1" x14ac:dyDescent="0.35">
      <c r="B204" s="120" t="s">
        <v>445</v>
      </c>
      <c r="C204" s="7" t="str">
        <f>IF(AND($Z$1=1,X204=0),"",VLOOKUP(B204,'Datenbank Holds'!B:C,2,FALSE))</f>
        <v>Bones 3</v>
      </c>
      <c r="D204" s="7" t="str">
        <f>IF(AND($Z$1=1,X204=0),"",VLOOKUP(B204,'Datenbank Holds'!B:D,3,FALSE))</f>
        <v>Dual-Tex GFK</v>
      </c>
      <c r="E204" s="13">
        <f>VLOOKUP(B204,'Datenbank Holds'!B:G,6,FALSE)</f>
        <v>1</v>
      </c>
      <c r="F204" s="103">
        <f>IF($A$1=1,"",VLOOKUP(B204,'Datenbank Holds'!$B$3:$AC$1179,28,FALSE))</f>
        <v>282</v>
      </c>
      <c r="G204" s="97"/>
      <c r="H204" s="215"/>
      <c r="I204" s="222"/>
      <c r="J204" s="229"/>
      <c r="K204" s="236"/>
      <c r="L204" s="243"/>
      <c r="M204" s="250"/>
      <c r="N204" s="261"/>
      <c r="O204" s="268"/>
      <c r="P204" s="271"/>
      <c r="Q204" s="278"/>
      <c r="R204" s="289"/>
      <c r="S204" s="296"/>
      <c r="T204" s="301"/>
      <c r="U204" s="308"/>
      <c r="V204" s="315"/>
      <c r="W204" s="325"/>
      <c r="X204" s="16">
        <f t="shared" si="26"/>
        <v>0</v>
      </c>
      <c r="Y204" s="27">
        <f t="shared" si="27"/>
        <v>0</v>
      </c>
    </row>
    <row r="205" spans="2:25" ht="19.5" thickBot="1" x14ac:dyDescent="0.35">
      <c r="B205" s="120" t="s">
        <v>446</v>
      </c>
      <c r="C205" s="7" t="str">
        <f>IF(AND($Z$1=1,X205=0),"",VLOOKUP(B205,'Datenbank Holds'!B:C,2,FALSE))</f>
        <v>Bones 3</v>
      </c>
      <c r="D205" s="7" t="str">
        <f>IF(AND($Z$1=1,X205=0),"",VLOOKUP(B205,'Datenbank Holds'!B:D,3,FALSE))</f>
        <v>Single-Tex GFK</v>
      </c>
      <c r="E205" s="13">
        <f>VLOOKUP(B205,'Datenbank Holds'!B:G,6,FALSE)</f>
        <v>1</v>
      </c>
      <c r="F205" s="103">
        <f>IF($A$1=1,"",VLOOKUP(B205,'Datenbank Holds'!$B$3:$AC$1179,28,FALSE))</f>
        <v>237</v>
      </c>
      <c r="G205" s="97"/>
      <c r="H205" s="215"/>
      <c r="I205" s="222"/>
      <c r="J205" s="229"/>
      <c r="K205" s="236"/>
      <c r="L205" s="243"/>
      <c r="M205" s="250"/>
      <c r="N205" s="261"/>
      <c r="O205" s="268"/>
      <c r="P205" s="271"/>
      <c r="Q205" s="278"/>
      <c r="R205" s="289"/>
      <c r="S205" s="296"/>
      <c r="T205" s="301"/>
      <c r="U205" s="308"/>
      <c r="V205" s="315"/>
      <c r="W205" s="325"/>
      <c r="X205" s="16">
        <f t="shared" si="26"/>
        <v>0</v>
      </c>
      <c r="Y205" s="27">
        <f t="shared" si="27"/>
        <v>0</v>
      </c>
    </row>
    <row r="206" spans="2:25" ht="19.5" thickBot="1" x14ac:dyDescent="0.35">
      <c r="B206" s="120" t="s">
        <v>447</v>
      </c>
      <c r="C206" s="7" t="str">
        <f>IF(AND($Z$1=1,X206=0),"",VLOOKUP(B206,'Datenbank Holds'!B:C,2,FALSE))</f>
        <v>Bones 4</v>
      </c>
      <c r="D206" s="7" t="str">
        <f>IF(AND($Z$1=1,X206=0),"",VLOOKUP(B206,'Datenbank Holds'!B:D,3,FALSE))</f>
        <v>Dual-Tex GFK</v>
      </c>
      <c r="E206" s="13">
        <f>VLOOKUP(B206,'Datenbank Holds'!B:G,6,FALSE)</f>
        <v>1</v>
      </c>
      <c r="F206" s="103">
        <f>IF($A$1=1,"",VLOOKUP(B206,'Datenbank Holds'!$B$3:$AC$1179,28,FALSE))</f>
        <v>269</v>
      </c>
      <c r="G206" s="97"/>
      <c r="H206" s="215"/>
      <c r="I206" s="222"/>
      <c r="J206" s="229"/>
      <c r="K206" s="236"/>
      <c r="L206" s="243"/>
      <c r="M206" s="250"/>
      <c r="N206" s="261"/>
      <c r="O206" s="268"/>
      <c r="P206" s="271"/>
      <c r="Q206" s="278"/>
      <c r="R206" s="289"/>
      <c r="S206" s="296"/>
      <c r="T206" s="301"/>
      <c r="U206" s="308"/>
      <c r="V206" s="315"/>
      <c r="W206" s="325"/>
      <c r="X206" s="16">
        <f t="shared" si="26"/>
        <v>0</v>
      </c>
      <c r="Y206" s="27">
        <f t="shared" si="27"/>
        <v>0</v>
      </c>
    </row>
    <row r="207" spans="2:25" ht="19.5" thickBot="1" x14ac:dyDescent="0.35">
      <c r="B207" s="120" t="s">
        <v>448</v>
      </c>
      <c r="C207" s="7" t="str">
        <f>IF(AND($Z$1=1,X207=0),"",VLOOKUP(B207,'Datenbank Holds'!B:C,2,FALSE))</f>
        <v>Bones 4</v>
      </c>
      <c r="D207" s="7" t="str">
        <f>IF(AND($Z$1=1,X207=0),"",VLOOKUP(B207,'Datenbank Holds'!B:D,3,FALSE))</f>
        <v>Single-Tex GFK</v>
      </c>
      <c r="E207" s="13">
        <f>VLOOKUP(B207,'Datenbank Holds'!B:G,6,FALSE)</f>
        <v>1</v>
      </c>
      <c r="F207" s="103">
        <f>IF($A$1=1,"",VLOOKUP(B207,'Datenbank Holds'!$B$3:$AC$1179,28,FALSE))</f>
        <v>226</v>
      </c>
      <c r="G207" s="97"/>
      <c r="H207" s="215"/>
      <c r="I207" s="222"/>
      <c r="J207" s="229"/>
      <c r="K207" s="236"/>
      <c r="L207" s="243"/>
      <c r="M207" s="250"/>
      <c r="N207" s="261"/>
      <c r="O207" s="268"/>
      <c r="P207" s="271"/>
      <c r="Q207" s="278"/>
      <c r="R207" s="289"/>
      <c r="S207" s="296"/>
      <c r="T207" s="301"/>
      <c r="U207" s="308"/>
      <c r="V207" s="315"/>
      <c r="W207" s="325"/>
      <c r="X207" s="16">
        <f t="shared" si="26"/>
        <v>0</v>
      </c>
      <c r="Y207" s="27">
        <f t="shared" si="27"/>
        <v>0</v>
      </c>
    </row>
    <row r="208" spans="2:25" ht="19.5" thickBot="1" x14ac:dyDescent="0.35">
      <c r="B208" s="120" t="s">
        <v>449</v>
      </c>
      <c r="C208" s="7" t="str">
        <f>IF(AND($Z$1=1,X208=0),"",VLOOKUP(B208,'Datenbank Holds'!B:C,2,FALSE))</f>
        <v>Bones 5</v>
      </c>
      <c r="D208" s="7" t="str">
        <f>IF(AND($Z$1=1,X208=0),"",VLOOKUP(B208,'Datenbank Holds'!B:D,3,FALSE))</f>
        <v>Dual-Tex GFK</v>
      </c>
      <c r="E208" s="13">
        <f>VLOOKUP(B208,'Datenbank Holds'!B:G,6,FALSE)</f>
        <v>1</v>
      </c>
      <c r="F208" s="103">
        <f>IF($A$1=1,"",VLOOKUP(B208,'Datenbank Holds'!$B$3:$AC$1179,28,FALSE))</f>
        <v>258</v>
      </c>
      <c r="G208" s="97"/>
      <c r="H208" s="215"/>
      <c r="I208" s="222"/>
      <c r="J208" s="229"/>
      <c r="K208" s="236"/>
      <c r="L208" s="243"/>
      <c r="M208" s="250"/>
      <c r="N208" s="261"/>
      <c r="O208" s="268"/>
      <c r="P208" s="271"/>
      <c r="Q208" s="278"/>
      <c r="R208" s="289"/>
      <c r="S208" s="296"/>
      <c r="T208" s="301"/>
      <c r="U208" s="308"/>
      <c r="V208" s="315"/>
      <c r="W208" s="325"/>
      <c r="X208" s="16">
        <f t="shared" si="26"/>
        <v>0</v>
      </c>
      <c r="Y208" s="27">
        <f t="shared" si="27"/>
        <v>0</v>
      </c>
    </row>
    <row r="209" spans="2:25" ht="19.5" thickBot="1" x14ac:dyDescent="0.35">
      <c r="B209" s="120" t="s">
        <v>450</v>
      </c>
      <c r="C209" s="7" t="str">
        <f>IF(AND($Z$1=1,X209=0),"",VLOOKUP(B209,'Datenbank Holds'!B:C,2,FALSE))</f>
        <v>Bones 5</v>
      </c>
      <c r="D209" s="7" t="str">
        <f>IF(AND($Z$1=1,X209=0),"",VLOOKUP(B209,'Datenbank Holds'!B:D,3,FALSE))</f>
        <v>Single-Tex GFK</v>
      </c>
      <c r="E209" s="13">
        <f>VLOOKUP(B209,'Datenbank Holds'!B:G,6,FALSE)</f>
        <v>1</v>
      </c>
      <c r="F209" s="103">
        <f>IF($A$1=1,"",VLOOKUP(B209,'Datenbank Holds'!$B$3:$AC$1179,28,FALSE))</f>
        <v>215</v>
      </c>
      <c r="G209" s="97"/>
      <c r="H209" s="215"/>
      <c r="I209" s="222"/>
      <c r="J209" s="229"/>
      <c r="K209" s="236"/>
      <c r="L209" s="243"/>
      <c r="M209" s="250"/>
      <c r="N209" s="261"/>
      <c r="O209" s="268"/>
      <c r="P209" s="271"/>
      <c r="Q209" s="278"/>
      <c r="R209" s="289"/>
      <c r="S209" s="296"/>
      <c r="T209" s="301"/>
      <c r="U209" s="308"/>
      <c r="V209" s="315"/>
      <c r="W209" s="325"/>
      <c r="X209" s="16">
        <f t="shared" si="26"/>
        <v>0</v>
      </c>
      <c r="Y209" s="27">
        <f t="shared" si="27"/>
        <v>0</v>
      </c>
    </row>
    <row r="210" spans="2:25" ht="19.5" thickBot="1" x14ac:dyDescent="0.35">
      <c r="B210" s="120" t="s">
        <v>451</v>
      </c>
      <c r="C210" s="7" t="str">
        <f>IF(AND($Z$1=1,X210=0),"",VLOOKUP(B210,'Datenbank Holds'!B:C,2,FALSE))</f>
        <v>Bones 6</v>
      </c>
      <c r="D210" s="7" t="str">
        <f>IF(AND($Z$1=1,X210=0),"",VLOOKUP(B210,'Datenbank Holds'!B:D,3,FALSE))</f>
        <v>Dual-Tex GFK</v>
      </c>
      <c r="E210" s="13">
        <f>VLOOKUP(B210,'Datenbank Holds'!B:G,6,FALSE)</f>
        <v>1</v>
      </c>
      <c r="F210" s="103">
        <f>IF($A$1=1,"",VLOOKUP(B210,'Datenbank Holds'!$B$3:$AC$1179,28,FALSE))</f>
        <v>258</v>
      </c>
      <c r="G210" s="97"/>
      <c r="H210" s="215"/>
      <c r="I210" s="222"/>
      <c r="J210" s="229"/>
      <c r="K210" s="236"/>
      <c r="L210" s="243"/>
      <c r="M210" s="250"/>
      <c r="N210" s="261"/>
      <c r="O210" s="268"/>
      <c r="P210" s="271"/>
      <c r="Q210" s="278"/>
      <c r="R210" s="289"/>
      <c r="S210" s="296"/>
      <c r="T210" s="301"/>
      <c r="U210" s="308"/>
      <c r="V210" s="315"/>
      <c r="W210" s="325"/>
      <c r="X210" s="16">
        <f t="shared" si="26"/>
        <v>0</v>
      </c>
      <c r="Y210" s="27">
        <f t="shared" si="27"/>
        <v>0</v>
      </c>
    </row>
    <row r="211" spans="2:25" ht="19.5" thickBot="1" x14ac:dyDescent="0.35">
      <c r="B211" s="120" t="s">
        <v>452</v>
      </c>
      <c r="C211" s="7" t="str">
        <f>IF(AND($Z$1=1,X211=0),"",VLOOKUP(B211,'Datenbank Holds'!B:C,2,FALSE))</f>
        <v>Bones 6</v>
      </c>
      <c r="D211" s="7" t="str">
        <f>IF(AND($Z$1=1,X211=0),"",VLOOKUP(B211,'Datenbank Holds'!B:D,3,FALSE))</f>
        <v>Single-Tex GFK</v>
      </c>
      <c r="E211" s="13">
        <f>VLOOKUP(B211,'Datenbank Holds'!B:G,6,FALSE)</f>
        <v>1</v>
      </c>
      <c r="F211" s="103">
        <f>IF($A$1=1,"",VLOOKUP(B211,'Datenbank Holds'!$B$3:$AC$1179,28,FALSE))</f>
        <v>215</v>
      </c>
      <c r="G211" s="97"/>
      <c r="H211" s="215"/>
      <c r="I211" s="222"/>
      <c r="J211" s="229"/>
      <c r="K211" s="236"/>
      <c r="L211" s="243"/>
      <c r="M211" s="250"/>
      <c r="N211" s="261"/>
      <c r="O211" s="268"/>
      <c r="P211" s="271"/>
      <c r="Q211" s="278"/>
      <c r="R211" s="289"/>
      <c r="S211" s="296"/>
      <c r="T211" s="301"/>
      <c r="U211" s="308"/>
      <c r="V211" s="315"/>
      <c r="W211" s="325"/>
      <c r="X211" s="16">
        <f t="shared" si="26"/>
        <v>0</v>
      </c>
      <c r="Y211" s="27">
        <f t="shared" si="27"/>
        <v>0</v>
      </c>
    </row>
    <row r="212" spans="2:25" ht="19.5" thickBot="1" x14ac:dyDescent="0.35">
      <c r="B212" s="120" t="s">
        <v>453</v>
      </c>
      <c r="C212" s="7" t="str">
        <f>IF(AND($Z$1=1,X212=0),"",VLOOKUP(B212,'Datenbank Holds'!B:C,2,FALSE))</f>
        <v>Bones 7</v>
      </c>
      <c r="D212" s="7" t="str">
        <f>IF(AND($Z$1=1,X212=0),"",VLOOKUP(B212,'Datenbank Holds'!B:D,3,FALSE))</f>
        <v>Dual-Tex GFK</v>
      </c>
      <c r="E212" s="13">
        <f>VLOOKUP(B212,'Datenbank Holds'!B:G,6,FALSE)</f>
        <v>1</v>
      </c>
      <c r="F212" s="103">
        <f>IF($A$1=1,"",VLOOKUP(B212,'Datenbank Holds'!$B$3:$AC$1179,28,FALSE))</f>
        <v>237</v>
      </c>
      <c r="G212" s="97"/>
      <c r="H212" s="215"/>
      <c r="I212" s="222"/>
      <c r="J212" s="229"/>
      <c r="K212" s="236"/>
      <c r="L212" s="243"/>
      <c r="M212" s="250"/>
      <c r="N212" s="261"/>
      <c r="O212" s="268"/>
      <c r="P212" s="271"/>
      <c r="Q212" s="278"/>
      <c r="R212" s="289"/>
      <c r="S212" s="296"/>
      <c r="T212" s="301"/>
      <c r="U212" s="308"/>
      <c r="V212" s="315"/>
      <c r="W212" s="325"/>
      <c r="X212" s="16">
        <f t="shared" si="26"/>
        <v>0</v>
      </c>
      <c r="Y212" s="27">
        <f t="shared" si="27"/>
        <v>0</v>
      </c>
    </row>
    <row r="213" spans="2:25" ht="19.5" thickBot="1" x14ac:dyDescent="0.35">
      <c r="B213" s="120" t="s">
        <v>454</v>
      </c>
      <c r="C213" s="7" t="str">
        <f>IF(AND($Z$1=1,X213=0),"",VLOOKUP(B213,'Datenbank Holds'!B:C,2,FALSE))</f>
        <v>Bones 7</v>
      </c>
      <c r="D213" s="7" t="str">
        <f>IF(AND($Z$1=1,X213=0),"",VLOOKUP(B213,'Datenbank Holds'!B:D,3,FALSE))</f>
        <v>Single-Tex GFK</v>
      </c>
      <c r="E213" s="13">
        <f>VLOOKUP(B213,'Datenbank Holds'!B:G,6,FALSE)</f>
        <v>1</v>
      </c>
      <c r="F213" s="103">
        <f>IF($A$1=1,"",VLOOKUP(B213,'Datenbank Holds'!$B$3:$AC$1179,28,FALSE))</f>
        <v>196</v>
      </c>
      <c r="G213" s="97"/>
      <c r="H213" s="215"/>
      <c r="I213" s="222"/>
      <c r="J213" s="229"/>
      <c r="K213" s="236"/>
      <c r="L213" s="243"/>
      <c r="M213" s="250"/>
      <c r="N213" s="261"/>
      <c r="O213" s="268"/>
      <c r="P213" s="271"/>
      <c r="Q213" s="278"/>
      <c r="R213" s="289"/>
      <c r="S213" s="296"/>
      <c r="T213" s="301"/>
      <c r="U213" s="308"/>
      <c r="V213" s="315"/>
      <c r="W213" s="325"/>
      <c r="X213" s="16">
        <f t="shared" si="26"/>
        <v>0</v>
      </c>
      <c r="Y213" s="27">
        <f t="shared" si="27"/>
        <v>0</v>
      </c>
    </row>
    <row r="214" spans="2:25" ht="19.5" thickBot="1" x14ac:dyDescent="0.35">
      <c r="B214" s="120" t="s">
        <v>455</v>
      </c>
      <c r="C214" s="7" t="str">
        <f>IF(AND($Z$1=1,X214=0),"",VLOOKUP(B214,'Datenbank Holds'!B:C,2,FALSE))</f>
        <v>Bones 8</v>
      </c>
      <c r="D214" s="7" t="str">
        <f>IF(AND($Z$1=1,X214=0),"",VLOOKUP(B214,'Datenbank Holds'!B:D,3,FALSE))</f>
        <v>Dual-Tex GFK</v>
      </c>
      <c r="E214" s="13">
        <f>VLOOKUP(B214,'Datenbank Holds'!B:G,6,FALSE)</f>
        <v>1</v>
      </c>
      <c r="F214" s="103">
        <f>IF($A$1=1,"",VLOOKUP(B214,'Datenbank Holds'!$B$3:$AC$1179,28,FALSE))</f>
        <v>223</v>
      </c>
      <c r="G214" s="97"/>
      <c r="H214" s="215"/>
      <c r="I214" s="222"/>
      <c r="J214" s="229"/>
      <c r="K214" s="236"/>
      <c r="L214" s="243"/>
      <c r="M214" s="250"/>
      <c r="N214" s="261"/>
      <c r="O214" s="268"/>
      <c r="P214" s="271"/>
      <c r="Q214" s="278"/>
      <c r="R214" s="289"/>
      <c r="S214" s="296"/>
      <c r="T214" s="301"/>
      <c r="U214" s="308"/>
      <c r="V214" s="315"/>
      <c r="W214" s="325"/>
      <c r="X214" s="16">
        <f t="shared" si="26"/>
        <v>0</v>
      </c>
      <c r="Y214" s="27">
        <f t="shared" si="27"/>
        <v>0</v>
      </c>
    </row>
    <row r="215" spans="2:25" ht="19.5" thickBot="1" x14ac:dyDescent="0.35">
      <c r="B215" s="120" t="s">
        <v>456</v>
      </c>
      <c r="C215" s="7" t="str">
        <f>IF(AND($Z$1=1,X215=0),"",VLOOKUP(B215,'Datenbank Holds'!B:C,2,FALSE))</f>
        <v>Bones 8</v>
      </c>
      <c r="D215" s="7" t="str">
        <f>IF(AND($Z$1=1,X215=0),"",VLOOKUP(B215,'Datenbank Holds'!B:D,3,FALSE))</f>
        <v>Single-Tex GFK</v>
      </c>
      <c r="E215" s="13">
        <f>VLOOKUP(B215,'Datenbank Holds'!B:G,6,FALSE)</f>
        <v>1</v>
      </c>
      <c r="F215" s="103">
        <f>IF($A$1=1,"",VLOOKUP(B215,'Datenbank Holds'!$B$3:$AC$1179,28,FALSE))</f>
        <v>186</v>
      </c>
      <c r="G215" s="97"/>
      <c r="H215" s="215"/>
      <c r="I215" s="222"/>
      <c r="J215" s="229"/>
      <c r="K215" s="236"/>
      <c r="L215" s="243"/>
      <c r="M215" s="250"/>
      <c r="N215" s="261"/>
      <c r="O215" s="268"/>
      <c r="P215" s="271"/>
      <c r="Q215" s="278"/>
      <c r="R215" s="289"/>
      <c r="S215" s="296"/>
      <c r="T215" s="301"/>
      <c r="U215" s="308"/>
      <c r="V215" s="315"/>
      <c r="W215" s="325"/>
      <c r="X215" s="16">
        <f t="shared" si="26"/>
        <v>0</v>
      </c>
      <c r="Y215" s="27">
        <f t="shared" si="27"/>
        <v>0</v>
      </c>
    </row>
    <row r="216" spans="2:25" ht="19.5" thickBot="1" x14ac:dyDescent="0.35">
      <c r="B216" s="120" t="s">
        <v>457</v>
      </c>
      <c r="C216" s="7" t="str">
        <f>IF(AND($Z$1=1,X216=0),"",VLOOKUP(B216,'Datenbank Holds'!B:C,2,FALSE))</f>
        <v>Bones 9</v>
      </c>
      <c r="D216" s="7" t="str">
        <f>IF(AND($Z$1=1,X216=0),"",VLOOKUP(B216,'Datenbank Holds'!B:D,3,FALSE))</f>
        <v>Dual-Tex GFK</v>
      </c>
      <c r="E216" s="13">
        <f>VLOOKUP(B216,'Datenbank Holds'!B:G,6,FALSE)</f>
        <v>1</v>
      </c>
      <c r="F216" s="103">
        <f>IF($A$1=1,"",VLOOKUP(B216,'Datenbank Holds'!$B$3:$AC$1179,28,FALSE))</f>
        <v>223</v>
      </c>
      <c r="G216" s="97"/>
      <c r="H216" s="215"/>
      <c r="I216" s="222"/>
      <c r="J216" s="229"/>
      <c r="K216" s="236"/>
      <c r="L216" s="243"/>
      <c r="M216" s="250"/>
      <c r="N216" s="261"/>
      <c r="O216" s="268"/>
      <c r="P216" s="271"/>
      <c r="Q216" s="278"/>
      <c r="R216" s="289"/>
      <c r="S216" s="296"/>
      <c r="T216" s="301"/>
      <c r="U216" s="308"/>
      <c r="V216" s="315"/>
      <c r="W216" s="325"/>
      <c r="X216" s="16">
        <f t="shared" si="26"/>
        <v>0</v>
      </c>
      <c r="Y216" s="27">
        <f t="shared" si="27"/>
        <v>0</v>
      </c>
    </row>
    <row r="217" spans="2:25" ht="19.5" thickBot="1" x14ac:dyDescent="0.35">
      <c r="B217" s="120" t="s">
        <v>458</v>
      </c>
      <c r="C217" s="7" t="str">
        <f>IF(AND($Z$1=1,X217=0),"",VLOOKUP(B217,'Datenbank Holds'!B:C,2,FALSE))</f>
        <v>Bones 9</v>
      </c>
      <c r="D217" s="7" t="str">
        <f>IF(AND($Z$1=1,X217=0),"",VLOOKUP(B217,'Datenbank Holds'!B:D,3,FALSE))</f>
        <v>Single-Tex GFK</v>
      </c>
      <c r="E217" s="13">
        <f>VLOOKUP(B217,'Datenbank Holds'!B:G,6,FALSE)</f>
        <v>1</v>
      </c>
      <c r="F217" s="103">
        <f>IF($A$1=1,"",VLOOKUP(B217,'Datenbank Holds'!$B$3:$AC$1179,28,FALSE))</f>
        <v>186</v>
      </c>
      <c r="G217" s="97"/>
      <c r="H217" s="215"/>
      <c r="I217" s="222"/>
      <c r="J217" s="229"/>
      <c r="K217" s="236"/>
      <c r="L217" s="243"/>
      <c r="M217" s="250"/>
      <c r="N217" s="261"/>
      <c r="O217" s="268"/>
      <c r="P217" s="271"/>
      <c r="Q217" s="278"/>
      <c r="R217" s="289"/>
      <c r="S217" s="296"/>
      <c r="T217" s="301"/>
      <c r="U217" s="308"/>
      <c r="V217" s="315"/>
      <c r="W217" s="325"/>
      <c r="X217" s="16">
        <f t="shared" si="26"/>
        <v>0</v>
      </c>
      <c r="Y217" s="27">
        <f t="shared" si="27"/>
        <v>0</v>
      </c>
    </row>
    <row r="218" spans="2:25" ht="19.5" thickBot="1" x14ac:dyDescent="0.35">
      <c r="B218" s="120" t="s">
        <v>459</v>
      </c>
      <c r="C218" s="7" t="str">
        <f>IF(AND($Z$1=1,X218=0),"",VLOOKUP(B218,'Datenbank Holds'!B:C,2,FALSE))</f>
        <v>Bones 10</v>
      </c>
      <c r="D218" s="7" t="str">
        <f>IF(AND($Z$1=1,X218=0),"",VLOOKUP(B218,'Datenbank Holds'!B:D,3,FALSE))</f>
        <v>Dual-Tex GFK</v>
      </c>
      <c r="E218" s="13">
        <f>VLOOKUP(B218,'Datenbank Holds'!B:G,6,FALSE)</f>
        <v>1</v>
      </c>
      <c r="F218" s="103">
        <f>IF($A$1=1,"",VLOOKUP(B218,'Datenbank Holds'!$B$3:$AC$1179,28,FALSE))</f>
        <v>199</v>
      </c>
      <c r="G218" s="97"/>
      <c r="H218" s="215"/>
      <c r="I218" s="222"/>
      <c r="J218" s="229"/>
      <c r="K218" s="236"/>
      <c r="L218" s="243"/>
      <c r="M218" s="250"/>
      <c r="N218" s="261"/>
      <c r="O218" s="268"/>
      <c r="P218" s="271"/>
      <c r="Q218" s="278"/>
      <c r="R218" s="289"/>
      <c r="S218" s="296"/>
      <c r="T218" s="301"/>
      <c r="U218" s="308"/>
      <c r="V218" s="315"/>
      <c r="W218" s="325"/>
      <c r="X218" s="16">
        <f t="shared" si="26"/>
        <v>0</v>
      </c>
      <c r="Y218" s="27">
        <f t="shared" si="27"/>
        <v>0</v>
      </c>
    </row>
    <row r="219" spans="2:25" ht="19.5" thickBot="1" x14ac:dyDescent="0.35">
      <c r="B219" s="120" t="s">
        <v>460</v>
      </c>
      <c r="C219" s="7" t="str">
        <f>IF(AND($Z$1=1,X219=0),"",VLOOKUP(B219,'Datenbank Holds'!B:C,2,FALSE))</f>
        <v>Bones 10</v>
      </c>
      <c r="D219" s="7" t="str">
        <f>IF(AND($Z$1=1,X219=0),"",VLOOKUP(B219,'Datenbank Holds'!B:D,3,FALSE))</f>
        <v>Single-Tex GFK</v>
      </c>
      <c r="E219" s="13">
        <f>VLOOKUP(B219,'Datenbank Holds'!B:G,6,FALSE)</f>
        <v>1</v>
      </c>
      <c r="F219" s="103">
        <f>IF($A$1=1,"",VLOOKUP(B219,'Datenbank Holds'!$B$3:$AC$1179,28,FALSE))</f>
        <v>167</v>
      </c>
      <c r="G219" s="97"/>
      <c r="H219" s="215"/>
      <c r="I219" s="222"/>
      <c r="J219" s="229"/>
      <c r="K219" s="236"/>
      <c r="L219" s="243"/>
      <c r="M219" s="250"/>
      <c r="N219" s="261"/>
      <c r="O219" s="268"/>
      <c r="P219" s="271"/>
      <c r="Q219" s="278"/>
      <c r="R219" s="289"/>
      <c r="S219" s="296"/>
      <c r="T219" s="301"/>
      <c r="U219" s="308"/>
      <c r="V219" s="315"/>
      <c r="W219" s="325"/>
      <c r="X219" s="16">
        <f t="shared" si="26"/>
        <v>0</v>
      </c>
      <c r="Y219" s="27">
        <f t="shared" si="27"/>
        <v>0</v>
      </c>
    </row>
    <row r="220" spans="2:25" ht="19.5" thickBot="1" x14ac:dyDescent="0.35">
      <c r="B220" s="120" t="s">
        <v>461</v>
      </c>
      <c r="C220" s="7" t="str">
        <f>IF(AND($Z$1=1,X220=0),"",VLOOKUP(B220,'Datenbank Holds'!B:C,2,FALSE))</f>
        <v>Northern Light 1</v>
      </c>
      <c r="D220" s="7" t="str">
        <f>IF(AND($Z$1=1,X220=0),"",VLOOKUP(B220,'Datenbank Holds'!B:D,3,FALSE))</f>
        <v>Dual-Tex GFK</v>
      </c>
      <c r="E220" s="13">
        <f>VLOOKUP(B220,'Datenbank Holds'!B:G,6,FALSE)</f>
        <v>1</v>
      </c>
      <c r="F220" s="103">
        <f>IF($A$1=1,"",VLOOKUP(B220,'Datenbank Holds'!$B$3:$AC$1179,28,FALSE))</f>
        <v>288</v>
      </c>
      <c r="G220" s="97"/>
      <c r="H220" s="215"/>
      <c r="I220" s="222"/>
      <c r="J220" s="229"/>
      <c r="K220" s="236"/>
      <c r="L220" s="243"/>
      <c r="M220" s="250"/>
      <c r="N220" s="261"/>
      <c r="O220" s="268"/>
      <c r="P220" s="271"/>
      <c r="Q220" s="278"/>
      <c r="R220" s="289"/>
      <c r="S220" s="296"/>
      <c r="T220" s="301"/>
      <c r="U220" s="308"/>
      <c r="V220" s="315"/>
      <c r="W220" s="325"/>
      <c r="X220" s="16">
        <f t="shared" si="26"/>
        <v>0</v>
      </c>
      <c r="Y220" s="27">
        <f t="shared" si="27"/>
        <v>0</v>
      </c>
    </row>
    <row r="221" spans="2:25" ht="19.5" thickBot="1" x14ac:dyDescent="0.35">
      <c r="B221" s="120" t="s">
        <v>462</v>
      </c>
      <c r="C221" s="7" t="str">
        <f>IF(AND($Z$1=1,X221=0),"",VLOOKUP(B221,'Datenbank Holds'!B:C,2,FALSE))</f>
        <v>Northern Light 1</v>
      </c>
      <c r="D221" s="7" t="str">
        <f>IF(AND($Z$1=1,X221=0),"",VLOOKUP(B221,'Datenbank Holds'!B:D,3,FALSE))</f>
        <v>Single-Tex GFK</v>
      </c>
      <c r="E221" s="13">
        <f>VLOOKUP(B221,'Datenbank Holds'!B:G,6,FALSE)</f>
        <v>1</v>
      </c>
      <c r="F221" s="103">
        <f>IF($A$1=1,"",VLOOKUP(B221,'Datenbank Holds'!$B$3:$AC$1179,28,FALSE))</f>
        <v>242</v>
      </c>
      <c r="G221" s="97"/>
      <c r="H221" s="215"/>
      <c r="I221" s="222"/>
      <c r="J221" s="229"/>
      <c r="K221" s="236"/>
      <c r="L221" s="243"/>
      <c r="M221" s="250"/>
      <c r="N221" s="261"/>
      <c r="O221" s="268"/>
      <c r="P221" s="271"/>
      <c r="Q221" s="278"/>
      <c r="R221" s="289"/>
      <c r="S221" s="296"/>
      <c r="T221" s="301"/>
      <c r="U221" s="308"/>
      <c r="V221" s="315"/>
      <c r="W221" s="325"/>
      <c r="X221" s="16">
        <f t="shared" si="26"/>
        <v>0</v>
      </c>
      <c r="Y221" s="27">
        <f t="shared" si="27"/>
        <v>0</v>
      </c>
    </row>
    <row r="222" spans="2:25" ht="19.5" thickBot="1" x14ac:dyDescent="0.35">
      <c r="B222" s="120" t="s">
        <v>463</v>
      </c>
      <c r="C222" s="7" t="str">
        <f>IF(AND($Z$1=1,X222=0),"",VLOOKUP(B222,'Datenbank Holds'!B:C,2,FALSE))</f>
        <v>Northern Light 2</v>
      </c>
      <c r="D222" s="7" t="str">
        <f>IF(AND($Z$1=1,X222=0),"",VLOOKUP(B222,'Datenbank Holds'!B:D,3,FALSE))</f>
        <v>Dual-Tex GFK</v>
      </c>
      <c r="E222" s="13">
        <f>VLOOKUP(B222,'Datenbank Holds'!B:G,6,FALSE)</f>
        <v>1</v>
      </c>
      <c r="F222" s="103">
        <f>IF($A$1=1,"",VLOOKUP(B222,'Datenbank Holds'!$B$3:$AC$1179,28,FALSE))</f>
        <v>254</v>
      </c>
      <c r="G222" s="97"/>
      <c r="H222" s="215"/>
      <c r="I222" s="222"/>
      <c r="J222" s="229"/>
      <c r="K222" s="236"/>
      <c r="L222" s="243"/>
      <c r="M222" s="250"/>
      <c r="N222" s="261"/>
      <c r="O222" s="268"/>
      <c r="P222" s="271"/>
      <c r="Q222" s="278"/>
      <c r="R222" s="289"/>
      <c r="S222" s="296"/>
      <c r="T222" s="301"/>
      <c r="U222" s="308"/>
      <c r="V222" s="315"/>
      <c r="W222" s="325"/>
      <c r="X222" s="16">
        <f t="shared" si="26"/>
        <v>0</v>
      </c>
      <c r="Y222" s="27">
        <f t="shared" si="27"/>
        <v>0</v>
      </c>
    </row>
    <row r="223" spans="2:25" ht="19.5" thickBot="1" x14ac:dyDescent="0.35">
      <c r="B223" s="120" t="s">
        <v>464</v>
      </c>
      <c r="C223" s="7" t="str">
        <f>IF(AND($Z$1=1,X223=0),"",VLOOKUP(B223,'Datenbank Holds'!B:C,2,FALSE))</f>
        <v>Northern Light 2</v>
      </c>
      <c r="D223" s="7" t="str">
        <f>IF(AND($Z$1=1,X223=0),"",VLOOKUP(B223,'Datenbank Holds'!B:D,3,FALSE))</f>
        <v>Single-Tex GFK</v>
      </c>
      <c r="E223" s="13">
        <f>VLOOKUP(B223,'Datenbank Holds'!B:G,6,FALSE)</f>
        <v>1</v>
      </c>
      <c r="F223" s="103">
        <f>IF($A$1=1,"",VLOOKUP(B223,'Datenbank Holds'!$B$3:$AC$1179,28,FALSE))</f>
        <v>212</v>
      </c>
      <c r="G223" s="97"/>
      <c r="H223" s="215"/>
      <c r="I223" s="222"/>
      <c r="J223" s="229"/>
      <c r="K223" s="236"/>
      <c r="L223" s="243"/>
      <c r="M223" s="250"/>
      <c r="N223" s="261"/>
      <c r="O223" s="268"/>
      <c r="P223" s="271"/>
      <c r="Q223" s="278"/>
      <c r="R223" s="289"/>
      <c r="S223" s="296"/>
      <c r="T223" s="301"/>
      <c r="U223" s="308"/>
      <c r="V223" s="315"/>
      <c r="W223" s="325"/>
      <c r="X223" s="16">
        <f t="shared" si="26"/>
        <v>0</v>
      </c>
      <c r="Y223" s="27">
        <f t="shared" si="27"/>
        <v>0</v>
      </c>
    </row>
    <row r="224" spans="2:25" ht="19.5" thickBot="1" x14ac:dyDescent="0.35">
      <c r="B224" s="120" t="s">
        <v>465</v>
      </c>
      <c r="C224" s="7" t="str">
        <f>IF(AND($Z$1=1,X224=0),"",VLOOKUP(B224,'Datenbank Holds'!B:C,2,FALSE))</f>
        <v>Northern Light 3</v>
      </c>
      <c r="D224" s="7" t="str">
        <f>IF(AND($Z$1=1,X224=0),"",VLOOKUP(B224,'Datenbank Holds'!B:D,3,FALSE))</f>
        <v>Dual-Tex GFK</v>
      </c>
      <c r="E224" s="13">
        <f>VLOOKUP(B224,'Datenbank Holds'!B:G,6,FALSE)</f>
        <v>1</v>
      </c>
      <c r="F224" s="103">
        <f>IF($A$1=1,"",VLOOKUP(B224,'Datenbank Holds'!$B$3:$AC$1179,28,FALSE))</f>
        <v>192</v>
      </c>
      <c r="G224" s="97"/>
      <c r="H224" s="215"/>
      <c r="I224" s="222"/>
      <c r="J224" s="229"/>
      <c r="K224" s="236"/>
      <c r="L224" s="243"/>
      <c r="M224" s="250"/>
      <c r="N224" s="261"/>
      <c r="O224" s="268"/>
      <c r="P224" s="271"/>
      <c r="Q224" s="278"/>
      <c r="R224" s="289"/>
      <c r="S224" s="296"/>
      <c r="T224" s="301"/>
      <c r="U224" s="308"/>
      <c r="V224" s="315"/>
      <c r="W224" s="325"/>
      <c r="X224" s="16">
        <f t="shared" si="26"/>
        <v>0</v>
      </c>
      <c r="Y224" s="27">
        <f t="shared" si="27"/>
        <v>0</v>
      </c>
    </row>
    <row r="225" spans="2:25" ht="18.75" x14ac:dyDescent="0.3">
      <c r="B225" s="120" t="s">
        <v>466</v>
      </c>
      <c r="C225" s="7" t="str">
        <f>IF(AND($Z$1=1,X225=0),"",VLOOKUP(B225,'Datenbank Holds'!B:C,2,FALSE))</f>
        <v>Northern Light 3</v>
      </c>
      <c r="D225" s="7" t="str">
        <f>IF(AND($Z$1=1,X225=0),"",VLOOKUP(B225,'Datenbank Holds'!B:D,3,FALSE))</f>
        <v>Single-Tex GFK</v>
      </c>
      <c r="E225" s="13">
        <f>VLOOKUP(B225,'Datenbank Holds'!B:G,6,FALSE)</f>
        <v>1</v>
      </c>
      <c r="F225" s="103">
        <f>IF($A$1=1,"",VLOOKUP(B225,'Datenbank Holds'!$B$3:$AC$1179,28,FALSE))</f>
        <v>161</v>
      </c>
      <c r="G225" s="97"/>
      <c r="H225" s="215"/>
      <c r="I225" s="222"/>
      <c r="J225" s="229"/>
      <c r="K225" s="236"/>
      <c r="L225" s="243"/>
      <c r="M225" s="250"/>
      <c r="N225" s="261"/>
      <c r="O225" s="268"/>
      <c r="P225" s="271"/>
      <c r="Q225" s="278"/>
      <c r="R225" s="289"/>
      <c r="S225" s="296"/>
      <c r="T225" s="301"/>
      <c r="U225" s="308"/>
      <c r="V225" s="315"/>
      <c r="W225" s="325"/>
      <c r="X225" s="16">
        <f t="shared" si="26"/>
        <v>0</v>
      </c>
      <c r="Y225" s="27">
        <f t="shared" si="27"/>
        <v>0</v>
      </c>
    </row>
    <row r="226" spans="2:25" ht="30" customHeight="1" thickBot="1" x14ac:dyDescent="0.35">
      <c r="B226" s="34" t="s">
        <v>103</v>
      </c>
      <c r="C226" s="101"/>
      <c r="D226" s="34"/>
      <c r="E226" s="34"/>
      <c r="F226" s="56"/>
      <c r="G226" s="75"/>
      <c r="H226" s="217"/>
      <c r="I226" s="224"/>
      <c r="J226" s="231"/>
      <c r="K226" s="238"/>
      <c r="L226" s="245"/>
      <c r="M226" s="252"/>
      <c r="N226" s="259"/>
      <c r="O226" s="266"/>
      <c r="P226" s="273"/>
      <c r="Q226" s="280"/>
      <c r="R226" s="287"/>
      <c r="S226" s="294"/>
      <c r="T226" s="303"/>
      <c r="U226" s="310"/>
      <c r="V226" s="317"/>
      <c r="W226" s="238"/>
      <c r="X226" s="19"/>
      <c r="Y226" s="21"/>
    </row>
    <row r="227" spans="2:25" ht="19.5" thickBot="1" x14ac:dyDescent="0.35">
      <c r="B227" s="53" t="s">
        <v>136</v>
      </c>
      <c r="C227" s="48" t="str">
        <f>IF(AND($Z$1=1,X227=0),"",VLOOKUP(B227,'Datenbank Holds'!B:C,2,FALSE))</f>
        <v>T-Bone</v>
      </c>
      <c r="D227" s="48" t="str">
        <f>IF(AND($Z$1=1,X227=0),"",VLOOKUP(B227,'Datenbank Holds'!B:D,3,FALSE))</f>
        <v>FINGERBOARD</v>
      </c>
      <c r="E227" s="69">
        <f>VLOOKUP(B227,'Datenbank Holds'!B:G,6,FALSE)</f>
        <v>1</v>
      </c>
      <c r="F227" s="70">
        <f>IF($A$1=1,"",VLOOKUP(B227,'Datenbank Holds'!$B$3:$AC$1179,28,FALSE))</f>
        <v>68</v>
      </c>
      <c r="G227" s="96"/>
      <c r="H227" s="218"/>
      <c r="I227" s="225"/>
      <c r="J227" s="232"/>
      <c r="K227" s="239"/>
      <c r="L227" s="246"/>
      <c r="M227" s="253"/>
      <c r="N227" s="260"/>
      <c r="O227" s="267"/>
      <c r="P227" s="274"/>
      <c r="Q227" s="281"/>
      <c r="R227" s="288"/>
      <c r="S227" s="297"/>
      <c r="T227" s="304"/>
      <c r="U227" s="311"/>
      <c r="V227" s="318"/>
      <c r="W227" s="324"/>
      <c r="X227" s="16">
        <f t="shared" ref="X227:X241" si="28">SUM(G227:W227)*E227</f>
        <v>0</v>
      </c>
      <c r="Y227" s="27">
        <f t="shared" ref="Y227:Y241" si="29">IF($A$1=1,"",SUM(G227:S227)*F227+SUM(T227:W227)*1.05*F227)</f>
        <v>0</v>
      </c>
    </row>
    <row r="228" spans="2:25" ht="19.5" thickBot="1" x14ac:dyDescent="0.35">
      <c r="B228" s="54" t="s">
        <v>137</v>
      </c>
      <c r="C228" s="7" t="str">
        <f>IF(AND($Z$1=1,X228=0),"",VLOOKUP(B228,'Datenbank Holds'!B:C,2,FALSE))</f>
        <v>T-Bone Set</v>
      </c>
      <c r="D228" s="95" t="str">
        <f>IF(AND($Z$1=1,X228=0),"",VLOOKUP(B228,'Datenbank Holds'!B:D,3,FALSE))</f>
        <v>FINGERBOARD</v>
      </c>
      <c r="E228" s="13">
        <f>VLOOKUP(B228,'Datenbank Holds'!B:G,6,FALSE)</f>
        <v>1</v>
      </c>
      <c r="F228" s="71">
        <f>IF($A$1=1,"",VLOOKUP(B228,'Datenbank Holds'!$B$3:$AC$1179,28,FALSE))</f>
        <v>87</v>
      </c>
      <c r="G228" s="97"/>
      <c r="H228" s="219"/>
      <c r="I228" s="226"/>
      <c r="J228" s="233"/>
      <c r="K228" s="240"/>
      <c r="L228" s="247"/>
      <c r="M228" s="254"/>
      <c r="N228" s="261"/>
      <c r="O228" s="268"/>
      <c r="P228" s="275"/>
      <c r="Q228" s="282"/>
      <c r="R228" s="289"/>
      <c r="S228" s="298"/>
      <c r="T228" s="305"/>
      <c r="U228" s="312"/>
      <c r="V228" s="319"/>
      <c r="W228" s="325"/>
      <c r="X228" s="16">
        <f t="shared" si="28"/>
        <v>0</v>
      </c>
      <c r="Y228" s="27">
        <f t="shared" si="29"/>
        <v>0</v>
      </c>
    </row>
    <row r="229" spans="2:25" ht="19.5" thickBot="1" x14ac:dyDescent="0.35">
      <c r="B229" s="54" t="s">
        <v>145</v>
      </c>
      <c r="C229" s="7" t="str">
        <f>IF(AND($Z$1=1,X229=0),"",VLOOKUP(B229,'Datenbank Holds'!B:C,2,FALSE))</f>
        <v>Crank</v>
      </c>
      <c r="D229" s="7" t="str">
        <f>IF(AND($Z$1=1,X229=0),"",VLOOKUP(B229,'Datenbank Holds'!B:D,3,FALSE))</f>
        <v>FINGERBOARD</v>
      </c>
      <c r="E229" s="13">
        <f>VLOOKUP(B229,'Datenbank Holds'!B:G,6,FALSE)</f>
        <v>1</v>
      </c>
      <c r="F229" s="71">
        <f>IF($A$1=1,"",VLOOKUP(B229,'Datenbank Holds'!$B$3:$AC$1179,28,FALSE))</f>
        <v>62</v>
      </c>
      <c r="G229" s="129"/>
      <c r="H229" s="219"/>
      <c r="I229" s="226"/>
      <c r="J229" s="233"/>
      <c r="K229" s="240"/>
      <c r="L229" s="247"/>
      <c r="M229" s="250"/>
      <c r="N229" s="261"/>
      <c r="O229" s="268"/>
      <c r="P229" s="275"/>
      <c r="Q229" s="282"/>
      <c r="R229" s="289"/>
      <c r="S229" s="298"/>
      <c r="T229" s="305"/>
      <c r="U229" s="312"/>
      <c r="V229" s="319"/>
      <c r="W229" s="325"/>
      <c r="X229" s="16">
        <f t="shared" si="28"/>
        <v>0</v>
      </c>
      <c r="Y229" s="27">
        <f t="shared" si="29"/>
        <v>0</v>
      </c>
    </row>
    <row r="230" spans="2:25" ht="19.5" hidden="1" thickBot="1" x14ac:dyDescent="0.35">
      <c r="B230" s="54" t="s">
        <v>71</v>
      </c>
      <c r="C230" s="7" t="str">
        <f>IF(AND($Z$1=1,X230=0),"",VLOOKUP(B230,'Datenbank Holds'!B:C,2,FALSE))</f>
        <v>System 1</v>
      </c>
      <c r="D230" s="7" t="str">
        <f>IF(AND($Z$1=1,X230=0),"",VLOOKUP(B230,'Datenbank Holds'!B:D,3,FALSE))</f>
        <v>SYSTEMHOLD</v>
      </c>
      <c r="E230" s="13">
        <f>VLOOKUP(B230,'Datenbank Holds'!B:G,6,FALSE)</f>
        <v>1</v>
      </c>
      <c r="F230" s="71">
        <f>IF($A$1=1,"",VLOOKUP(B230,'Datenbank Holds'!$B$3:$AC$1179,28,FALSE))</f>
        <v>11</v>
      </c>
      <c r="G230" s="97"/>
      <c r="H230" s="215"/>
      <c r="I230" s="222"/>
      <c r="J230" s="229"/>
      <c r="K230" s="236"/>
      <c r="L230" s="243"/>
      <c r="M230" s="250"/>
      <c r="N230" s="257"/>
      <c r="O230" s="264"/>
      <c r="P230" s="271"/>
      <c r="Q230" s="278"/>
      <c r="R230" s="285"/>
      <c r="S230" s="292"/>
      <c r="T230" s="301"/>
      <c r="U230" s="308"/>
      <c r="V230" s="315"/>
      <c r="W230" s="322"/>
      <c r="X230" s="16">
        <f t="shared" si="28"/>
        <v>0</v>
      </c>
      <c r="Y230" s="27">
        <f t="shared" si="29"/>
        <v>0</v>
      </c>
    </row>
    <row r="231" spans="2:25" ht="19.5" hidden="1" thickBot="1" x14ac:dyDescent="0.35">
      <c r="B231" s="54" t="s">
        <v>5</v>
      </c>
      <c r="C231" s="7" t="str">
        <f>IF(AND($Z$1=1,X231=0),"",VLOOKUP(B231,'Datenbank Holds'!B:C,2,FALSE))</f>
        <v>System 2</v>
      </c>
      <c r="D231" s="7" t="str">
        <f>IF(AND($Z$1=1,X231=0),"",VLOOKUP(B231,'Datenbank Holds'!B:D,3,FALSE))</f>
        <v>SYSTEMHOLD</v>
      </c>
      <c r="E231" s="13">
        <f>VLOOKUP(B231,'Datenbank Holds'!B:G,6,FALSE)</f>
        <v>1</v>
      </c>
      <c r="F231" s="71">
        <f>IF($A$1=1,"",VLOOKUP(B231,'Datenbank Holds'!$B$3:$AC$1179,28,FALSE))</f>
        <v>10</v>
      </c>
      <c r="G231" s="97"/>
      <c r="H231" s="215"/>
      <c r="I231" s="222"/>
      <c r="J231" s="229"/>
      <c r="K231" s="236"/>
      <c r="L231" s="243"/>
      <c r="M231" s="250"/>
      <c r="N231" s="257"/>
      <c r="O231" s="264"/>
      <c r="P231" s="271"/>
      <c r="Q231" s="278"/>
      <c r="R231" s="285"/>
      <c r="S231" s="292"/>
      <c r="T231" s="301"/>
      <c r="U231" s="308"/>
      <c r="V231" s="315"/>
      <c r="W231" s="322"/>
      <c r="X231" s="16">
        <f t="shared" si="28"/>
        <v>0</v>
      </c>
      <c r="Y231" s="27">
        <f t="shared" si="29"/>
        <v>0</v>
      </c>
    </row>
    <row r="232" spans="2:25" ht="19.5" hidden="1" thickBot="1" x14ac:dyDescent="0.35">
      <c r="B232" s="54" t="s">
        <v>53</v>
      </c>
      <c r="C232" s="7" t="str">
        <f>IF(AND($Z$1=1,X232=0),"",VLOOKUP(B232,'Datenbank Holds'!B:C,2,FALSE))</f>
        <v>System 3</v>
      </c>
      <c r="D232" s="7" t="str">
        <f>IF(AND($Z$1=1,X232=0),"",VLOOKUP(B232,'Datenbank Holds'!B:D,3,FALSE))</f>
        <v>SYSTEMHOLD</v>
      </c>
      <c r="E232" s="13">
        <f>VLOOKUP(B232,'Datenbank Holds'!B:G,6,FALSE)</f>
        <v>1</v>
      </c>
      <c r="F232" s="71">
        <f>IF($A$1=1,"",VLOOKUP(B232,'Datenbank Holds'!$B$3:$AC$1179,28,FALSE))</f>
        <v>17</v>
      </c>
      <c r="G232" s="97"/>
      <c r="H232" s="215"/>
      <c r="I232" s="222"/>
      <c r="J232" s="229"/>
      <c r="K232" s="236"/>
      <c r="L232" s="243"/>
      <c r="M232" s="250"/>
      <c r="N232" s="257"/>
      <c r="O232" s="264"/>
      <c r="P232" s="271"/>
      <c r="Q232" s="278"/>
      <c r="R232" s="285"/>
      <c r="S232" s="292"/>
      <c r="T232" s="301"/>
      <c r="U232" s="308"/>
      <c r="V232" s="315"/>
      <c r="W232" s="322"/>
      <c r="X232" s="16">
        <f t="shared" si="28"/>
        <v>0</v>
      </c>
      <c r="Y232" s="27">
        <f t="shared" si="29"/>
        <v>0</v>
      </c>
    </row>
    <row r="233" spans="2:25" ht="19.5" hidden="1" thickBot="1" x14ac:dyDescent="0.35">
      <c r="B233" s="54" t="s">
        <v>54</v>
      </c>
      <c r="C233" s="7" t="str">
        <f>IF(AND($Z$1=1,X233=0),"",VLOOKUP(B233,'Datenbank Holds'!B:C,2,FALSE))</f>
        <v>System 4</v>
      </c>
      <c r="D233" s="7" t="str">
        <f>IF(AND($Z$1=1,X233=0),"",VLOOKUP(B233,'Datenbank Holds'!B:D,3,FALSE))</f>
        <v>SYSTEMHOLD</v>
      </c>
      <c r="E233" s="13">
        <f>VLOOKUP(B233,'Datenbank Holds'!B:G,6,FALSE)</f>
        <v>1</v>
      </c>
      <c r="F233" s="71">
        <f>IF($A$1=1,"",VLOOKUP(B233,'Datenbank Holds'!$B$3:$AC$1179,28,FALSE))</f>
        <v>12</v>
      </c>
      <c r="G233" s="97"/>
      <c r="H233" s="215"/>
      <c r="I233" s="222"/>
      <c r="J233" s="229"/>
      <c r="K233" s="236"/>
      <c r="L233" s="243"/>
      <c r="M233" s="250"/>
      <c r="N233" s="257"/>
      <c r="O233" s="264"/>
      <c r="P233" s="271"/>
      <c r="Q233" s="278"/>
      <c r="R233" s="285"/>
      <c r="S233" s="292"/>
      <c r="T233" s="301"/>
      <c r="U233" s="308"/>
      <c r="V233" s="315"/>
      <c r="W233" s="322"/>
      <c r="X233" s="16">
        <f t="shared" si="28"/>
        <v>0</v>
      </c>
      <c r="Y233" s="27">
        <f t="shared" si="29"/>
        <v>0</v>
      </c>
    </row>
    <row r="234" spans="2:25" ht="19.5" hidden="1" thickBot="1" x14ac:dyDescent="0.35">
      <c r="B234" s="54" t="s">
        <v>55</v>
      </c>
      <c r="C234" s="7" t="str">
        <f>IF(AND($Z$1=1,X234=0),"",VLOOKUP(B234,'Datenbank Holds'!B:C,2,FALSE))</f>
        <v>System 5</v>
      </c>
      <c r="D234" s="7" t="str">
        <f>IF(AND($Z$1=1,X234=0),"",VLOOKUP(B234,'Datenbank Holds'!B:D,3,FALSE))</f>
        <v>SYSTEMHOLD</v>
      </c>
      <c r="E234" s="13">
        <f>VLOOKUP(B234,'Datenbank Holds'!B:G,6,FALSE)</f>
        <v>1</v>
      </c>
      <c r="F234" s="71">
        <f>IF($A$1=1,"",VLOOKUP(B234,'Datenbank Holds'!$B$3:$AC$1179,28,FALSE))</f>
        <v>9</v>
      </c>
      <c r="G234" s="97"/>
      <c r="H234" s="215"/>
      <c r="I234" s="222"/>
      <c r="J234" s="229"/>
      <c r="K234" s="236"/>
      <c r="L234" s="243"/>
      <c r="M234" s="250"/>
      <c r="N234" s="257"/>
      <c r="O234" s="264"/>
      <c r="P234" s="271"/>
      <c r="Q234" s="278"/>
      <c r="R234" s="285"/>
      <c r="S234" s="292"/>
      <c r="T234" s="301"/>
      <c r="U234" s="308"/>
      <c r="V234" s="315"/>
      <c r="W234" s="322"/>
      <c r="X234" s="16">
        <f t="shared" si="28"/>
        <v>0</v>
      </c>
      <c r="Y234" s="27">
        <f t="shared" si="29"/>
        <v>0</v>
      </c>
    </row>
    <row r="235" spans="2:25" ht="19.5" hidden="1" thickBot="1" x14ac:dyDescent="0.35">
      <c r="B235" s="54" t="s">
        <v>56</v>
      </c>
      <c r="C235" s="7" t="str">
        <f>IF(AND($Z$1=1,X235=0),"",VLOOKUP(B235,'Datenbank Holds'!B:C,2,FALSE))</f>
        <v>System 6</v>
      </c>
      <c r="D235" s="7" t="str">
        <f>IF(AND($Z$1=1,X235=0),"",VLOOKUP(B235,'Datenbank Holds'!B:D,3,FALSE))</f>
        <v>SYSTEMHOLD</v>
      </c>
      <c r="E235" s="13">
        <f>VLOOKUP(B235,'Datenbank Holds'!B:G,6,FALSE)</f>
        <v>1</v>
      </c>
      <c r="F235" s="71">
        <f>IF($A$1=1,"",VLOOKUP(B235,'Datenbank Holds'!$B$3:$AC$1179,28,FALSE))</f>
        <v>10</v>
      </c>
      <c r="G235" s="97"/>
      <c r="H235" s="215"/>
      <c r="I235" s="222"/>
      <c r="J235" s="229"/>
      <c r="K235" s="236"/>
      <c r="L235" s="243"/>
      <c r="M235" s="250"/>
      <c r="N235" s="257"/>
      <c r="O235" s="264"/>
      <c r="P235" s="271"/>
      <c r="Q235" s="278"/>
      <c r="R235" s="285"/>
      <c r="S235" s="292"/>
      <c r="T235" s="301"/>
      <c r="U235" s="308"/>
      <c r="V235" s="315"/>
      <c r="W235" s="322"/>
      <c r="X235" s="16">
        <f t="shared" si="28"/>
        <v>0</v>
      </c>
      <c r="Y235" s="27">
        <f t="shared" si="29"/>
        <v>0</v>
      </c>
    </row>
    <row r="236" spans="2:25" ht="19.5" hidden="1" thickBot="1" x14ac:dyDescent="0.35">
      <c r="B236" s="54" t="s">
        <v>57</v>
      </c>
      <c r="C236" s="7" t="str">
        <f>IF(AND($Z$1=1,X236=0),"",VLOOKUP(B236,'Datenbank Holds'!B:C,2,FALSE))</f>
        <v>System 7</v>
      </c>
      <c r="D236" s="7" t="str">
        <f>IF(AND($Z$1=1,X236=0),"",VLOOKUP(B236,'Datenbank Holds'!B:D,3,FALSE))</f>
        <v>SYSTEMHOLD</v>
      </c>
      <c r="E236" s="13">
        <f>VLOOKUP(B236,'Datenbank Holds'!B:G,6,FALSE)</f>
        <v>1</v>
      </c>
      <c r="F236" s="71">
        <f>IF($A$1=1,"",VLOOKUP(B236,'Datenbank Holds'!$B$3:$AC$1179,28,FALSE))</f>
        <v>6</v>
      </c>
      <c r="G236" s="97"/>
      <c r="H236" s="215"/>
      <c r="I236" s="222"/>
      <c r="J236" s="229"/>
      <c r="K236" s="236"/>
      <c r="L236" s="243"/>
      <c r="M236" s="250"/>
      <c r="N236" s="257"/>
      <c r="O236" s="264"/>
      <c r="P236" s="271"/>
      <c r="Q236" s="278"/>
      <c r="R236" s="285"/>
      <c r="S236" s="292"/>
      <c r="T236" s="301"/>
      <c r="U236" s="308"/>
      <c r="V236" s="315"/>
      <c r="W236" s="322"/>
      <c r="X236" s="16">
        <f t="shared" si="28"/>
        <v>0</v>
      </c>
      <c r="Y236" s="27">
        <f t="shared" si="29"/>
        <v>0</v>
      </c>
    </row>
    <row r="237" spans="2:25" ht="19.5" hidden="1" thickBot="1" x14ac:dyDescent="0.35">
      <c r="B237" s="54" t="s">
        <v>58</v>
      </c>
      <c r="C237" s="7" t="str">
        <f>IF(AND($Z$1=1,X237=0),"",VLOOKUP(B237,'Datenbank Holds'!B:C,2,FALSE))</f>
        <v>System 8</v>
      </c>
      <c r="D237" s="7" t="str">
        <f>IF(AND($Z$1=1,X237=0),"",VLOOKUP(B237,'Datenbank Holds'!B:D,3,FALSE))</f>
        <v>SYSTEMHOLD</v>
      </c>
      <c r="E237" s="13">
        <f>VLOOKUP(B237,'Datenbank Holds'!B:G,6,FALSE)</f>
        <v>1</v>
      </c>
      <c r="F237" s="71">
        <f>IF($A$1=1,"",VLOOKUP(B237,'Datenbank Holds'!$B$3:$AC$1179,28,FALSE))</f>
        <v>23</v>
      </c>
      <c r="G237" s="97"/>
      <c r="H237" s="215"/>
      <c r="I237" s="222"/>
      <c r="J237" s="229"/>
      <c r="K237" s="236"/>
      <c r="L237" s="243"/>
      <c r="M237" s="250"/>
      <c r="N237" s="257"/>
      <c r="O237" s="264"/>
      <c r="P237" s="271"/>
      <c r="Q237" s="278"/>
      <c r="R237" s="285"/>
      <c r="S237" s="292"/>
      <c r="T237" s="301"/>
      <c r="U237" s="308"/>
      <c r="V237" s="315"/>
      <c r="W237" s="322"/>
      <c r="X237" s="16">
        <f t="shared" si="28"/>
        <v>0</v>
      </c>
      <c r="Y237" s="27">
        <f t="shared" si="29"/>
        <v>0</v>
      </c>
    </row>
    <row r="238" spans="2:25" ht="19.5" hidden="1" thickBot="1" x14ac:dyDescent="0.35">
      <c r="B238" s="353" t="s">
        <v>59</v>
      </c>
      <c r="C238" s="9" t="str">
        <f>IF(AND($Z$1=1,X238=0),"",VLOOKUP(B238,'Datenbank Holds'!B:C,2,FALSE))</f>
        <v>System 9</v>
      </c>
      <c r="D238" s="9" t="str">
        <f>IF(AND($Z$1=1,X238=0),"",VLOOKUP(B238,'Datenbank Holds'!B:D,3,FALSE))</f>
        <v>SYSTEMHOLD</v>
      </c>
      <c r="E238" s="63">
        <f>VLOOKUP(B238,'Datenbank Holds'!B:G,6,FALSE)</f>
        <v>1</v>
      </c>
      <c r="F238" s="73">
        <f>IF($A$1=1,"",VLOOKUP(B238,'Datenbank Holds'!$B$3:$AC$1179,28,FALSE))</f>
        <v>16</v>
      </c>
      <c r="G238" s="459"/>
      <c r="H238" s="460"/>
      <c r="I238" s="461"/>
      <c r="J238" s="462"/>
      <c r="K238" s="463"/>
      <c r="L238" s="464"/>
      <c r="M238" s="465"/>
      <c r="N238" s="466"/>
      <c r="O238" s="467"/>
      <c r="P238" s="468"/>
      <c r="Q238" s="469"/>
      <c r="R238" s="470"/>
      <c r="S238" s="471"/>
      <c r="T238" s="472"/>
      <c r="U238" s="473"/>
      <c r="V238" s="474"/>
      <c r="W238" s="475"/>
      <c r="X238" s="64">
        <f t="shared" si="28"/>
        <v>0</v>
      </c>
      <c r="Y238" s="115">
        <f t="shared" si="29"/>
        <v>0</v>
      </c>
    </row>
    <row r="239" spans="2:25" ht="19.5" thickBot="1" x14ac:dyDescent="0.35">
      <c r="B239" s="476" t="s">
        <v>353</v>
      </c>
      <c r="C239" s="48" t="str">
        <f>IF(AND($Z$1=1,X239=0),"",VLOOKUP(B239,'Datenbank Holds'!B:C,2,FALSE))</f>
        <v>Down Climb Mini</v>
      </c>
      <c r="D239" s="48" t="str">
        <f>IF(AND($Z$1=1,X239=0),"",VLOOKUP(B239,'Datenbank Holds'!B:D,3,FALSE))</f>
        <v>S</v>
      </c>
      <c r="E239" s="69">
        <f>VLOOKUP(B239,'Datenbank Holds'!B:G,6,FALSE)</f>
        <v>1</v>
      </c>
      <c r="F239" s="70">
        <f>IF($A$1=1,"",VLOOKUP(B239,'Datenbank Holds'!$B$3:$AC$1179,28,FALSE))</f>
        <v>12</v>
      </c>
      <c r="G239" s="96"/>
      <c r="H239" s="213"/>
      <c r="I239" s="220"/>
      <c r="J239" s="227"/>
      <c r="K239" s="234"/>
      <c r="L239" s="241"/>
      <c r="M239" s="248"/>
      <c r="N239" s="255"/>
      <c r="O239" s="262"/>
      <c r="P239" s="269"/>
      <c r="Q239" s="276"/>
      <c r="R239" s="283"/>
      <c r="S239" s="290"/>
      <c r="T239" s="299"/>
      <c r="U239" s="306"/>
      <c r="V239" s="313"/>
      <c r="W239" s="320"/>
      <c r="X239" s="16">
        <f t="shared" si="28"/>
        <v>0</v>
      </c>
      <c r="Y239" s="27">
        <f t="shared" si="29"/>
        <v>0</v>
      </c>
    </row>
    <row r="240" spans="2:25" ht="19.5" thickBot="1" x14ac:dyDescent="0.35">
      <c r="B240" s="353" t="s">
        <v>339</v>
      </c>
      <c r="C240" s="413" t="str">
        <f>IF(AND($Z$1=1,X240=0),"",VLOOKUP(B240,'Datenbank Holds'!B:C,2,FALSE))</f>
        <v>Down Climb Midi</v>
      </c>
      <c r="D240" s="413" t="str">
        <f>IF(AND($Z$1=1,X240=0),"",VLOOKUP(B240,'Datenbank Holds'!B:D,3,FALSE))</f>
        <v>M</v>
      </c>
      <c r="E240" s="477">
        <f>VLOOKUP(B240,'Datenbank Holds'!B:G,6,FALSE)</f>
        <v>1</v>
      </c>
      <c r="F240" s="71">
        <f>IF($A$1=1,"",VLOOKUP(B240,'Datenbank Holds'!$B$3:$AC$1179,28,FALSE))</f>
        <v>13</v>
      </c>
      <c r="G240" s="97"/>
      <c r="H240" s="478"/>
      <c r="I240" s="442"/>
      <c r="J240" s="443"/>
      <c r="K240" s="479"/>
      <c r="L240" s="480"/>
      <c r="M240" s="444"/>
      <c r="N240" s="481"/>
      <c r="O240" s="482"/>
      <c r="P240" s="483"/>
      <c r="Q240" s="484"/>
      <c r="R240" s="485"/>
      <c r="S240" s="292"/>
      <c r="T240" s="301"/>
      <c r="U240" s="486"/>
      <c r="V240" s="487"/>
      <c r="W240" s="322"/>
      <c r="X240" s="16">
        <f t="shared" si="28"/>
        <v>0</v>
      </c>
      <c r="Y240" s="27">
        <f t="shared" si="29"/>
        <v>0</v>
      </c>
    </row>
    <row r="241" spans="2:27" ht="19.5" thickBot="1" x14ac:dyDescent="0.35">
      <c r="B241" s="55" t="s">
        <v>340</v>
      </c>
      <c r="C241" s="49" t="str">
        <f>IF(AND($Z$1=1,X241=0),"",VLOOKUP(B241,'Datenbank Holds'!B:C,2,FALSE))</f>
        <v>Down Climb Maxi</v>
      </c>
      <c r="D241" s="49" t="str">
        <f>IF(AND($Z$1=1,X241=0),"",VLOOKUP(B241,'Datenbank Holds'!B:D,3,FALSE))</f>
        <v>L</v>
      </c>
      <c r="E241" s="68">
        <f>VLOOKUP(B241,'Datenbank Holds'!B:G,6,FALSE)</f>
        <v>1</v>
      </c>
      <c r="F241" s="72">
        <f>IF($A$1=1,"",VLOOKUP(B241,'Datenbank Holds'!$B$3:$AC$1179,28,FALSE))</f>
        <v>17</v>
      </c>
      <c r="G241" s="98"/>
      <c r="H241" s="216"/>
      <c r="I241" s="223"/>
      <c r="J241" s="230"/>
      <c r="K241" s="237"/>
      <c r="L241" s="244"/>
      <c r="M241" s="251"/>
      <c r="N241" s="258"/>
      <c r="O241" s="265"/>
      <c r="P241" s="272"/>
      <c r="Q241" s="279"/>
      <c r="R241" s="286"/>
      <c r="S241" s="293"/>
      <c r="T241" s="302"/>
      <c r="U241" s="309"/>
      <c r="V241" s="316"/>
      <c r="W241" s="323"/>
      <c r="X241" s="51">
        <f t="shared" si="28"/>
        <v>0</v>
      </c>
      <c r="Y241" s="52">
        <f t="shared" si="29"/>
        <v>0</v>
      </c>
    </row>
    <row r="242" spans="2:27" ht="21.75" thickBot="1" x14ac:dyDescent="0.4">
      <c r="C242" s="488" t="s">
        <v>1191</v>
      </c>
      <c r="D242" s="545" t="s">
        <v>1192</v>
      </c>
      <c r="E242" s="546"/>
      <c r="F242" s="547"/>
      <c r="G242" s="18"/>
      <c r="H242" s="18"/>
      <c r="I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21"/>
    </row>
    <row r="243" spans="2:27" ht="30" customHeight="1" thickBot="1" x14ac:dyDescent="0.35">
      <c r="B243" s="34" t="s">
        <v>104</v>
      </c>
      <c r="C243" s="34"/>
      <c r="D243" s="34"/>
      <c r="E243" s="34"/>
      <c r="F243" s="56"/>
      <c r="G243" s="18"/>
      <c r="H243" s="18"/>
      <c r="I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21"/>
    </row>
    <row r="244" spans="2:27" ht="19.5" thickBot="1" x14ac:dyDescent="0.35">
      <c r="B244" s="53" t="s">
        <v>483</v>
      </c>
      <c r="C244" s="48" t="str">
        <f>IF(AND($Z$1=1,X244=0),"",VLOOKUP(B244,'Datenbank Holds'!B:C,2,FALSE))</f>
        <v>Happy Kids Set</v>
      </c>
      <c r="D244" s="48" t="str">
        <f>IF(AND($Z$1=1,X244=0),"",VLOOKUP(B244,'Datenbank Holds'!B:D,3,FALSE))</f>
        <v>M-L</v>
      </c>
      <c r="E244" s="69">
        <f>VLOOKUP(B244,'Datenbank Holds'!B:G,6,FALSE)</f>
        <v>72</v>
      </c>
      <c r="F244" s="70">
        <f>IF($A$1=1,"",VLOOKUP(B244,'Datenbank Holds'!$B$3:$AC$1179,28,FALSE))</f>
        <v>749.55</v>
      </c>
      <c r="G244" s="96"/>
      <c r="H244" s="213"/>
      <c r="I244" s="220"/>
      <c r="J244" s="227"/>
      <c r="K244" s="234"/>
      <c r="L244" s="241"/>
      <c r="M244" s="248"/>
      <c r="N244" s="255"/>
      <c r="O244" s="262"/>
      <c r="P244" s="269"/>
      <c r="Q244" s="276"/>
      <c r="R244" s="283"/>
      <c r="S244" s="290"/>
      <c r="T244" s="299"/>
      <c r="U244" s="306"/>
      <c r="V244" s="313"/>
      <c r="W244" s="320"/>
      <c r="X244" s="16">
        <f t="shared" ref="X244:X264" si="30">SUM(G244:W244)*E244</f>
        <v>0</v>
      </c>
      <c r="Y244" s="27">
        <f t="shared" ref="Y244:Y264" si="31">IF($A$1=1,"",SUM(G244:S244)*F244+SUM(T244:W244)*1.05*F244)</f>
        <v>0</v>
      </c>
    </row>
    <row r="245" spans="2:27" ht="19.5" thickBot="1" x14ac:dyDescent="0.35">
      <c r="B245" s="54" t="s">
        <v>478</v>
      </c>
      <c r="C245" s="7" t="str">
        <f>IF(AND($Z$1=1,X245=0),"",VLOOKUP(B245,'Datenbank Holds'!B:C,2,FALSE))</f>
        <v>Happy Kids 1</v>
      </c>
      <c r="D245" s="7" t="str">
        <f>IF(AND($Z$1=1,X245=0),"",VLOOKUP(B245,'Datenbank Holds'!B:D,3,FALSE))</f>
        <v>M</v>
      </c>
      <c r="E245" s="13">
        <f>VLOOKUP(B245,'Datenbank Holds'!B:G,6,FALSE)</f>
        <v>6</v>
      </c>
      <c r="F245" s="71">
        <f>IF($A$1=1,"",VLOOKUP(B245,'Datenbank Holds'!$B$3:$AC$1179,28,FALSE))</f>
        <v>59</v>
      </c>
      <c r="G245" s="97"/>
      <c r="H245" s="215"/>
      <c r="I245" s="222"/>
      <c r="J245" s="229"/>
      <c r="K245" s="236"/>
      <c r="L245" s="243"/>
      <c r="M245" s="250"/>
      <c r="N245" s="257"/>
      <c r="O245" s="264"/>
      <c r="P245" s="271"/>
      <c r="Q245" s="278"/>
      <c r="R245" s="285"/>
      <c r="S245" s="292"/>
      <c r="T245" s="301"/>
      <c r="U245" s="308"/>
      <c r="V245" s="315"/>
      <c r="W245" s="322"/>
      <c r="X245" s="16">
        <f t="shared" ref="X245" si="32">SUM(G245:W245)*E245</f>
        <v>0</v>
      </c>
      <c r="Y245" s="27">
        <f t="shared" ref="Y245" si="33">IF($A$1=1,"",SUM(G245:S245)*F245+SUM(T245:W245)*1.05*F245)</f>
        <v>0</v>
      </c>
    </row>
    <row r="246" spans="2:27" ht="19.5" thickBot="1" x14ac:dyDescent="0.35">
      <c r="B246" s="54" t="s">
        <v>67</v>
      </c>
      <c r="C246" s="7" t="str">
        <f>IF(AND($Z$1=1,X246=0),"",VLOOKUP(B246,'Datenbank Holds'!B:C,2,FALSE))</f>
        <v>Happy Kids 2</v>
      </c>
      <c r="D246" s="7" t="str">
        <f>IF(AND($Z$1=1,X246=0),"",VLOOKUP(B246,'Datenbank Holds'!B:D,3,FALSE))</f>
        <v>M</v>
      </c>
      <c r="E246" s="13">
        <f>VLOOKUP(B246,'Datenbank Holds'!B:G,6,FALSE)</f>
        <v>6</v>
      </c>
      <c r="F246" s="71">
        <f>IF($A$1=1,"",VLOOKUP(B246,'Datenbank Holds'!$B$3:$AC$1179,28,FALSE))</f>
        <v>49</v>
      </c>
      <c r="G246" s="97"/>
      <c r="H246" s="215"/>
      <c r="I246" s="222"/>
      <c r="J246" s="229"/>
      <c r="K246" s="236"/>
      <c r="L246" s="243"/>
      <c r="M246" s="250"/>
      <c r="N246" s="257"/>
      <c r="O246" s="264"/>
      <c r="P246" s="271"/>
      <c r="Q246" s="278"/>
      <c r="R246" s="285"/>
      <c r="S246" s="292"/>
      <c r="T246" s="301"/>
      <c r="U246" s="308"/>
      <c r="V246" s="315"/>
      <c r="W246" s="322"/>
      <c r="X246" s="16">
        <f t="shared" si="30"/>
        <v>0</v>
      </c>
      <c r="Y246" s="27">
        <f t="shared" si="31"/>
        <v>0</v>
      </c>
    </row>
    <row r="247" spans="2:27" ht="19.5" thickBot="1" x14ac:dyDescent="0.35">
      <c r="B247" s="54" t="s">
        <v>87</v>
      </c>
      <c r="C247" s="7" t="str">
        <f>IF(AND($Z$1=1,X247=0),"",VLOOKUP(B247,'Datenbank Holds'!B:C,2,FALSE))</f>
        <v>Happy Kids 3</v>
      </c>
      <c r="D247" s="7" t="str">
        <f>IF(AND($Z$1=1,X247=0),"",VLOOKUP(B247,'Datenbank Holds'!B:D,3,FALSE))</f>
        <v>M</v>
      </c>
      <c r="E247" s="13">
        <f>VLOOKUP(B247,'Datenbank Holds'!B:G,6,FALSE)</f>
        <v>6</v>
      </c>
      <c r="F247" s="71">
        <f>IF($A$1=1,"",VLOOKUP(B247,'Datenbank Holds'!$B$3:$AC$1179,28,FALSE))</f>
        <v>54</v>
      </c>
      <c r="G247" s="97"/>
      <c r="H247" s="215"/>
      <c r="I247" s="222"/>
      <c r="J247" s="229"/>
      <c r="K247" s="236"/>
      <c r="L247" s="243"/>
      <c r="M247" s="250"/>
      <c r="N247" s="257"/>
      <c r="O247" s="264"/>
      <c r="P247" s="271"/>
      <c r="Q247" s="278"/>
      <c r="R247" s="285"/>
      <c r="S247" s="292"/>
      <c r="T247" s="301"/>
      <c r="U247" s="308"/>
      <c r="V247" s="315"/>
      <c r="W247" s="322"/>
      <c r="X247" s="16">
        <f t="shared" si="30"/>
        <v>0</v>
      </c>
      <c r="Y247" s="27">
        <f t="shared" si="31"/>
        <v>0</v>
      </c>
    </row>
    <row r="248" spans="2:27" ht="21.75" thickBot="1" x14ac:dyDescent="0.4">
      <c r="B248" s="54" t="s">
        <v>88</v>
      </c>
      <c r="C248" s="7" t="str">
        <f>IF(AND($Z$1=1,X248=0),"",VLOOKUP(B248,'Datenbank Holds'!B:C,2,FALSE))</f>
        <v>Happy Kids 4</v>
      </c>
      <c r="D248" s="7" t="str">
        <f>IF(AND($Z$1=1,X248=0),"",VLOOKUP(B248,'Datenbank Holds'!B:D,3,FALSE))</f>
        <v>M</v>
      </c>
      <c r="E248" s="13">
        <f>VLOOKUP(B248,'Datenbank Holds'!B:G,6,FALSE)</f>
        <v>6</v>
      </c>
      <c r="F248" s="71">
        <f>IF($A$1=1,"",VLOOKUP(B248,'Datenbank Holds'!$B$3:$AC$1179,28,FALSE))</f>
        <v>54</v>
      </c>
      <c r="G248" s="97"/>
      <c r="H248" s="215"/>
      <c r="I248" s="222"/>
      <c r="J248" s="229"/>
      <c r="K248" s="236"/>
      <c r="L248" s="243"/>
      <c r="M248" s="250"/>
      <c r="N248" s="257"/>
      <c r="O248" s="264"/>
      <c r="P248" s="271"/>
      <c r="Q248" s="278"/>
      <c r="R248" s="285"/>
      <c r="S248" s="292"/>
      <c r="T248" s="301"/>
      <c r="U248" s="308"/>
      <c r="V248" s="315"/>
      <c r="W248" s="322"/>
      <c r="X248" s="16">
        <f t="shared" si="30"/>
        <v>0</v>
      </c>
      <c r="Y248" s="27">
        <f t="shared" si="31"/>
        <v>0</v>
      </c>
      <c r="Z248" s="42"/>
      <c r="AA248" s="43"/>
    </row>
    <row r="249" spans="2:27" ht="21.75" thickBot="1" x14ac:dyDescent="0.4">
      <c r="B249" s="54" t="s">
        <v>133</v>
      </c>
      <c r="C249" s="7" t="str">
        <f>IF(AND($Z$1=1,X249=0),"",VLOOKUP(B249,'Datenbank Holds'!B:C,2,FALSE))</f>
        <v>Happy Kids 5</v>
      </c>
      <c r="D249" s="28" t="str">
        <f>IF(AND($Z$1=1,X249=0),"",VLOOKUP(B249,'Datenbank Holds'!B:D,3,FALSE))</f>
        <v>M</v>
      </c>
      <c r="E249" s="13">
        <f>VLOOKUP(B249,'Datenbank Holds'!B:G,6,FALSE)</f>
        <v>6</v>
      </c>
      <c r="F249" s="71">
        <f>IF($A$1=1,"",VLOOKUP(B249,'Datenbank Holds'!$B$3:$AC$1179,28,FALSE))</f>
        <v>65</v>
      </c>
      <c r="G249" s="97"/>
      <c r="H249" s="215"/>
      <c r="I249" s="222"/>
      <c r="J249" s="229"/>
      <c r="K249" s="236"/>
      <c r="L249" s="243"/>
      <c r="M249" s="250"/>
      <c r="N249" s="257"/>
      <c r="O249" s="264"/>
      <c r="P249" s="271"/>
      <c r="Q249" s="278"/>
      <c r="R249" s="285"/>
      <c r="S249" s="292"/>
      <c r="T249" s="301"/>
      <c r="U249" s="308"/>
      <c r="V249" s="315"/>
      <c r="W249" s="322"/>
      <c r="X249" s="16">
        <f t="shared" si="30"/>
        <v>0</v>
      </c>
      <c r="Y249" s="27">
        <f t="shared" si="31"/>
        <v>0</v>
      </c>
      <c r="Z249" s="42"/>
      <c r="AA249" s="43"/>
    </row>
    <row r="250" spans="2:27" ht="21.75" thickBot="1" x14ac:dyDescent="0.4">
      <c r="B250" s="54" t="s">
        <v>134</v>
      </c>
      <c r="C250" s="7" t="str">
        <f>IF(AND($Z$1=1,X250=0),"",VLOOKUP(B250,'Datenbank Holds'!B:C,2,FALSE))</f>
        <v>Happy Kids 6</v>
      </c>
      <c r="D250" s="28" t="str">
        <f>IF(AND($Z$1=1,X250=0),"",VLOOKUP(B250,'Datenbank Holds'!B:D,3,FALSE))</f>
        <v>M</v>
      </c>
      <c r="E250" s="13">
        <f>VLOOKUP(B250,'Datenbank Holds'!B:G,6,FALSE)</f>
        <v>12</v>
      </c>
      <c r="F250" s="71">
        <f>IF($A$1=1,"",VLOOKUP(B250,'Datenbank Holds'!$B$3:$AC$1179,28,FALSE))</f>
        <v>111</v>
      </c>
      <c r="G250" s="97"/>
      <c r="H250" s="215"/>
      <c r="I250" s="222"/>
      <c r="J250" s="229"/>
      <c r="K250" s="236"/>
      <c r="L250" s="243"/>
      <c r="M250" s="250"/>
      <c r="N250" s="257"/>
      <c r="O250" s="264"/>
      <c r="P250" s="271"/>
      <c r="Q250" s="278"/>
      <c r="R250" s="285"/>
      <c r="S250" s="292"/>
      <c r="T250" s="301"/>
      <c r="U250" s="308"/>
      <c r="V250" s="315"/>
      <c r="W250" s="322"/>
      <c r="X250" s="16">
        <f t="shared" si="30"/>
        <v>0</v>
      </c>
      <c r="Y250" s="27">
        <f t="shared" si="31"/>
        <v>0</v>
      </c>
      <c r="Z250" s="42"/>
      <c r="AA250" s="43"/>
    </row>
    <row r="251" spans="2:27" ht="21.75" thickBot="1" x14ac:dyDescent="0.4">
      <c r="B251" s="54" t="s">
        <v>366</v>
      </c>
      <c r="C251" s="7" t="str">
        <f>IF(AND($Z$1=1,X251=0),"",VLOOKUP(B251,'Datenbank Holds'!B:C,2,FALSE))</f>
        <v>Happy Kids 7</v>
      </c>
      <c r="D251" s="28" t="str">
        <f>IF(AND($Z$1=1,X251=0),"",VLOOKUP(B251,'Datenbank Holds'!B:D,3,FALSE))</f>
        <v>L</v>
      </c>
      <c r="E251" s="13">
        <f>VLOOKUP(B251,'Datenbank Holds'!B:G,6,FALSE)</f>
        <v>6</v>
      </c>
      <c r="F251" s="71">
        <f>IF($A$1=1,"",VLOOKUP(B251,'Datenbank Holds'!$B$3:$AC$1179,28,FALSE))</f>
        <v>95</v>
      </c>
      <c r="G251" s="97"/>
      <c r="H251" s="215"/>
      <c r="I251" s="222"/>
      <c r="J251" s="229"/>
      <c r="K251" s="236"/>
      <c r="L251" s="243"/>
      <c r="M251" s="250"/>
      <c r="N251" s="257"/>
      <c r="O251" s="264"/>
      <c r="P251" s="271"/>
      <c r="Q251" s="278"/>
      <c r="R251" s="285"/>
      <c r="S251" s="292"/>
      <c r="T251" s="301"/>
      <c r="U251" s="308"/>
      <c r="V251" s="315"/>
      <c r="W251" s="322"/>
      <c r="X251" s="16">
        <f t="shared" si="30"/>
        <v>0</v>
      </c>
      <c r="Y251" s="27">
        <f t="shared" si="31"/>
        <v>0</v>
      </c>
      <c r="Z251" s="42"/>
      <c r="AA251" s="43"/>
    </row>
    <row r="252" spans="2:27" ht="21.75" thickBot="1" x14ac:dyDescent="0.4">
      <c r="B252" s="54" t="s">
        <v>367</v>
      </c>
      <c r="C252" s="7" t="str">
        <f>IF(AND($Z$1=1,X252=0),"",VLOOKUP(B252,'Datenbank Holds'!B:C,2,FALSE))</f>
        <v>Happy Kids 8</v>
      </c>
      <c r="D252" s="28" t="str">
        <f>IF(AND($Z$1=1,X252=0),"",VLOOKUP(B252,'Datenbank Holds'!B:D,3,FALSE))</f>
        <v>M</v>
      </c>
      <c r="E252" s="13">
        <f>VLOOKUP(B252,'Datenbank Holds'!B:G,6,FALSE)</f>
        <v>6</v>
      </c>
      <c r="F252" s="71">
        <f>IF($A$1=1,"",VLOOKUP(B252,'Datenbank Holds'!$B$3:$AC$1179,28,FALSE))</f>
        <v>88</v>
      </c>
      <c r="G252" s="97"/>
      <c r="H252" s="215"/>
      <c r="I252" s="222"/>
      <c r="J252" s="229"/>
      <c r="K252" s="236"/>
      <c r="L252" s="243"/>
      <c r="M252" s="250"/>
      <c r="N252" s="257"/>
      <c r="O252" s="264"/>
      <c r="P252" s="271"/>
      <c r="Q252" s="278"/>
      <c r="R252" s="285"/>
      <c r="S252" s="292"/>
      <c r="T252" s="301"/>
      <c r="U252" s="308"/>
      <c r="V252" s="315"/>
      <c r="W252" s="322"/>
      <c r="X252" s="16">
        <f t="shared" si="30"/>
        <v>0</v>
      </c>
      <c r="Y252" s="27">
        <f t="shared" si="31"/>
        <v>0</v>
      </c>
      <c r="Z252" s="42"/>
      <c r="AA252" s="43"/>
    </row>
    <row r="253" spans="2:27" ht="21.75" thickBot="1" x14ac:dyDescent="0.4">
      <c r="B253" s="54" t="s">
        <v>368</v>
      </c>
      <c r="C253" s="7" t="str">
        <f>IF(AND($Z$1=1,X253=0),"",VLOOKUP(B253,'Datenbank Holds'!B:C,2,FALSE))</f>
        <v>Happy Kids 9</v>
      </c>
      <c r="D253" s="28" t="str">
        <f>IF(AND($Z$1=1,X253=0),"",VLOOKUP(B253,'Datenbank Holds'!B:D,3,FALSE))</f>
        <v>M</v>
      </c>
      <c r="E253" s="13">
        <f>VLOOKUP(B253,'Datenbank Holds'!B:G,6,FALSE)</f>
        <v>6</v>
      </c>
      <c r="F253" s="71">
        <f>IF($A$1=1,"",VLOOKUP(B253,'Datenbank Holds'!$B$3:$AC$1179,28,FALSE))</f>
        <v>94</v>
      </c>
      <c r="G253" s="97"/>
      <c r="H253" s="215"/>
      <c r="I253" s="222"/>
      <c r="J253" s="229"/>
      <c r="K253" s="236"/>
      <c r="L253" s="243"/>
      <c r="M253" s="250"/>
      <c r="N253" s="257"/>
      <c r="O253" s="264"/>
      <c r="P253" s="271"/>
      <c r="Q253" s="278"/>
      <c r="R253" s="285"/>
      <c r="S253" s="292"/>
      <c r="T253" s="301"/>
      <c r="U253" s="308"/>
      <c r="V253" s="315"/>
      <c r="W253" s="322"/>
      <c r="X253" s="16">
        <f t="shared" si="30"/>
        <v>0</v>
      </c>
      <c r="Y253" s="27">
        <f t="shared" si="31"/>
        <v>0</v>
      </c>
      <c r="Z253" s="42"/>
      <c r="AA253" s="43"/>
    </row>
    <row r="254" spans="2:27" ht="21.75" thickBot="1" x14ac:dyDescent="0.4">
      <c r="B254" s="125" t="s">
        <v>1128</v>
      </c>
      <c r="C254" s="7" t="str">
        <f>IF(AND($Z$1=1,X254=0),"",VLOOKUP(B254,'Datenbank Holds'!B:C,2,FALSE))</f>
        <v>Happy Kids 10</v>
      </c>
      <c r="D254" s="28" t="str">
        <f>IF(AND($Z$1=1,X254=0),"",VLOOKUP(B254,'Datenbank Holds'!B:D,3,FALSE))</f>
        <v>M</v>
      </c>
      <c r="E254" s="13">
        <f>VLOOKUP(B254,'Datenbank Holds'!B:G,6,FALSE)</f>
        <v>6</v>
      </c>
      <c r="F254" s="71">
        <f>IF($A$1=1,"",VLOOKUP(B254,'Datenbank Holds'!$B$3:$AC$1179,28,FALSE))</f>
        <v>60</v>
      </c>
      <c r="G254" s="97"/>
      <c r="H254" s="215"/>
      <c r="I254" s="222"/>
      <c r="J254" s="229"/>
      <c r="K254" s="236"/>
      <c r="L254" s="243"/>
      <c r="M254" s="250"/>
      <c r="N254" s="257"/>
      <c r="O254" s="264"/>
      <c r="P254" s="271"/>
      <c r="Q254" s="278"/>
      <c r="R254" s="285"/>
      <c r="S254" s="292"/>
      <c r="T254" s="301"/>
      <c r="U254" s="308"/>
      <c r="V254" s="315"/>
      <c r="W254" s="322"/>
      <c r="X254" s="16">
        <f t="shared" ref="X254:X255" si="34">SUM(G254:W254)*E254</f>
        <v>0</v>
      </c>
      <c r="Y254" s="27">
        <f t="shared" ref="Y254:Y255" si="35">IF($A$1=1,"",SUM(G254:S254)*F254+SUM(T254:W254)*1.05*F254)</f>
        <v>0</v>
      </c>
      <c r="Z254" s="42"/>
      <c r="AA254" s="43"/>
    </row>
    <row r="255" spans="2:27" ht="21.75" thickBot="1" x14ac:dyDescent="0.4">
      <c r="B255" s="125" t="s">
        <v>1129</v>
      </c>
      <c r="C255" s="7" t="str">
        <f>IF(AND($Z$1=1,X255=0),"",VLOOKUP(B255,'Datenbank Holds'!B:C,2,FALSE))</f>
        <v>Happy Kids 11</v>
      </c>
      <c r="D255" s="28" t="str">
        <f>IF(AND($Z$1=1,X255=0),"",VLOOKUP(B255,'Datenbank Holds'!B:D,3,FALSE))</f>
        <v>M</v>
      </c>
      <c r="E255" s="13">
        <f>VLOOKUP(B255,'Datenbank Holds'!B:G,6,FALSE)</f>
        <v>6</v>
      </c>
      <c r="F255" s="71">
        <f>IF($A$1=1,"",VLOOKUP(B255,'Datenbank Holds'!$B$3:$AC$1179,28,FALSE))</f>
        <v>60</v>
      </c>
      <c r="G255" s="97"/>
      <c r="H255" s="215"/>
      <c r="I255" s="222"/>
      <c r="J255" s="229"/>
      <c r="K255" s="236"/>
      <c r="L255" s="243"/>
      <c r="M255" s="250"/>
      <c r="N255" s="257"/>
      <c r="O255" s="264"/>
      <c r="P255" s="271"/>
      <c r="Q255" s="278"/>
      <c r="R255" s="285"/>
      <c r="S255" s="292"/>
      <c r="T255" s="301"/>
      <c r="U255" s="308"/>
      <c r="V255" s="315"/>
      <c r="W255" s="322"/>
      <c r="X255" s="16">
        <f t="shared" si="34"/>
        <v>0</v>
      </c>
      <c r="Y255" s="27">
        <f t="shared" si="35"/>
        <v>0</v>
      </c>
      <c r="Z255" s="42"/>
      <c r="AA255" s="43"/>
    </row>
    <row r="256" spans="2:27" ht="21.75" thickBot="1" x14ac:dyDescent="0.4">
      <c r="B256" s="54" t="s">
        <v>89</v>
      </c>
      <c r="C256" s="7" t="str">
        <f>IF(AND($Z$1=1,X256=0),"",VLOOKUP(B256,'Datenbank Holds'!B:C,2,FALSE))</f>
        <v>Tennis</v>
      </c>
      <c r="D256" s="7" t="str">
        <f>IF(AND($Z$1=1,X256=0),"",VLOOKUP(B256,'Datenbank Holds'!B:D,3,FALSE))</f>
        <v>M</v>
      </c>
      <c r="E256" s="13">
        <f>VLOOKUP(B256,'Datenbank Holds'!B:G,6,FALSE)</f>
        <v>1</v>
      </c>
      <c r="F256" s="71">
        <f>IF($A$1=1,"",VLOOKUP(B256,'Datenbank Holds'!$B$3:$AC$1179,28,FALSE))</f>
        <v>12</v>
      </c>
      <c r="G256" s="129"/>
      <c r="H256" s="219"/>
      <c r="I256" s="226"/>
      <c r="J256" s="233"/>
      <c r="K256" s="236"/>
      <c r="L256" s="247"/>
      <c r="M256" s="254"/>
      <c r="N256" s="261"/>
      <c r="O256" s="268"/>
      <c r="P256" s="275"/>
      <c r="Q256" s="282"/>
      <c r="R256" s="289"/>
      <c r="S256" s="298"/>
      <c r="T256" s="305"/>
      <c r="U256" s="312"/>
      <c r="V256" s="319"/>
      <c r="W256" s="325"/>
      <c r="X256" s="16">
        <f t="shared" si="30"/>
        <v>0</v>
      </c>
      <c r="Y256" s="27">
        <f t="shared" si="31"/>
        <v>0</v>
      </c>
      <c r="Z256" s="42"/>
      <c r="AA256" s="43"/>
    </row>
    <row r="257" spans="2:27" ht="21.75" thickBot="1" x14ac:dyDescent="0.4">
      <c r="B257" s="54" t="s">
        <v>36</v>
      </c>
      <c r="C257" s="7" t="str">
        <f>IF(AND($Z$1=1,X257=0),"",VLOOKUP(B257,'Datenbank Holds'!B:C,2,FALSE))</f>
        <v>Volley</v>
      </c>
      <c r="D257" s="7" t="str">
        <f>IF(AND($Z$1=1,X257=0),"",VLOOKUP(B257,'Datenbank Holds'!B:D,3,FALSE))</f>
        <v>L</v>
      </c>
      <c r="E257" s="13">
        <f>VLOOKUP(B257,'Datenbank Holds'!B:G,6,FALSE)</f>
        <v>3</v>
      </c>
      <c r="F257" s="71">
        <f>IF($A$1=1,"",VLOOKUP(B257,'Datenbank Holds'!$B$3:$AC$1179,28,FALSE))</f>
        <v>57</v>
      </c>
      <c r="G257" s="97"/>
      <c r="H257" s="215"/>
      <c r="I257" s="222"/>
      <c r="J257" s="229"/>
      <c r="K257" s="236"/>
      <c r="L257" s="243"/>
      <c r="M257" s="250"/>
      <c r="N257" s="257"/>
      <c r="O257" s="264"/>
      <c r="P257" s="271"/>
      <c r="Q257" s="278"/>
      <c r="R257" s="285"/>
      <c r="S257" s="292"/>
      <c r="T257" s="301"/>
      <c r="U257" s="308"/>
      <c r="V257" s="315"/>
      <c r="W257" s="322"/>
      <c r="X257" s="16">
        <f t="shared" si="30"/>
        <v>0</v>
      </c>
      <c r="Y257" s="27">
        <f t="shared" si="31"/>
        <v>0</v>
      </c>
      <c r="Z257" s="42"/>
      <c r="AA257" s="43"/>
    </row>
    <row r="258" spans="2:27" ht="21.75" thickBot="1" x14ac:dyDescent="0.4">
      <c r="B258" s="54" t="s">
        <v>75</v>
      </c>
      <c r="C258" s="7" t="str">
        <f>IF(AND($Z$1=1,X258=0),"",VLOOKUP(B258,'Datenbank Holds'!B:C,2,FALSE))</f>
        <v>Bricks</v>
      </c>
      <c r="D258" s="7" t="str">
        <f>IF(AND($Z$1=1,X258=0),"",VLOOKUP(B258,'Datenbank Holds'!B:D,3,FALSE))</f>
        <v>M-XL</v>
      </c>
      <c r="E258" s="13">
        <f>VLOOKUP(B258,'Datenbank Holds'!B:G,6,FALSE)</f>
        <v>3</v>
      </c>
      <c r="F258" s="71">
        <f>IF($A$1=1,"",VLOOKUP(B258,'Datenbank Holds'!$B$3:$AC$1179,28,FALSE))</f>
        <v>59</v>
      </c>
      <c r="G258" s="97"/>
      <c r="H258" s="215"/>
      <c r="I258" s="222"/>
      <c r="J258" s="229"/>
      <c r="K258" s="236"/>
      <c r="L258" s="243"/>
      <c r="M258" s="250"/>
      <c r="N258" s="257"/>
      <c r="O258" s="264"/>
      <c r="P258" s="271"/>
      <c r="Q258" s="278"/>
      <c r="R258" s="285"/>
      <c r="S258" s="292"/>
      <c r="T258" s="301"/>
      <c r="U258" s="308"/>
      <c r="V258" s="315"/>
      <c r="W258" s="322"/>
      <c r="X258" s="16">
        <f t="shared" si="30"/>
        <v>0</v>
      </c>
      <c r="Y258" s="27">
        <f t="shared" si="31"/>
        <v>0</v>
      </c>
      <c r="Z258" s="42"/>
      <c r="AA258" s="43"/>
    </row>
    <row r="259" spans="2:27" ht="21.75" thickBot="1" x14ac:dyDescent="0.4">
      <c r="B259" s="54" t="s">
        <v>467</v>
      </c>
      <c r="C259" s="7" t="str">
        <f>IF(AND($Z$1=1,X259=0),"",VLOOKUP(B259,'Datenbank Holds'!B:C,2,FALSE))</f>
        <v>Stick</v>
      </c>
      <c r="D259" s="7" t="str">
        <f>IF(AND($Z$1=1,X259=0),"",VLOOKUP(B259,'Datenbank Holds'!B:D,3,FALSE))</f>
        <v>M (Screw-On)</v>
      </c>
      <c r="E259" s="13">
        <f>VLOOKUP(B259,'Datenbank Holds'!B:G,6,FALSE)</f>
        <v>1</v>
      </c>
      <c r="F259" s="71">
        <f>IF($A$1=1,"",VLOOKUP(B259,'Datenbank Holds'!$B$3:$AC$1179,28,FALSE))</f>
        <v>14</v>
      </c>
      <c r="G259" s="97"/>
      <c r="H259" s="215"/>
      <c r="I259" s="222"/>
      <c r="J259" s="229"/>
      <c r="K259" s="236"/>
      <c r="L259" s="243"/>
      <c r="M259" s="250"/>
      <c r="N259" s="257"/>
      <c r="O259" s="264"/>
      <c r="P259" s="271"/>
      <c r="Q259" s="278"/>
      <c r="R259" s="285"/>
      <c r="S259" s="292"/>
      <c r="T259" s="301"/>
      <c r="U259" s="308"/>
      <c r="V259" s="315"/>
      <c r="W259" s="322"/>
      <c r="X259" s="16">
        <f t="shared" ref="X259:X261" si="36">SUM(G259:W259)*E259</f>
        <v>0</v>
      </c>
      <c r="Y259" s="27">
        <f t="shared" ref="Y259:Y261" si="37">IF($A$1=1,"",SUM(G259:S259)*F259+SUM(T259:W259)*1.05*F259)</f>
        <v>0</v>
      </c>
      <c r="Z259" s="42"/>
      <c r="AA259" s="43"/>
    </row>
    <row r="260" spans="2:27" ht="21.75" thickBot="1" x14ac:dyDescent="0.4">
      <c r="B260" s="54" t="s">
        <v>468</v>
      </c>
      <c r="C260" s="7" t="str">
        <f>IF(AND($Z$1=1,X260=0),"",VLOOKUP(B260,'Datenbank Holds'!B:C,2,FALSE))</f>
        <v>Cup</v>
      </c>
      <c r="D260" s="7" t="str">
        <f>IF(AND($Z$1=1,X260=0),"",VLOOKUP(B260,'Datenbank Holds'!B:D,3,FALSE))</f>
        <v>M (Screw-On)</v>
      </c>
      <c r="E260" s="13">
        <f>VLOOKUP(B260,'Datenbank Holds'!B:G,6,FALSE)</f>
        <v>1</v>
      </c>
      <c r="F260" s="71">
        <f>IF($A$1=1,"",VLOOKUP(B260,'Datenbank Holds'!$B$3:$AC$1179,28,FALSE))</f>
        <v>19</v>
      </c>
      <c r="G260" s="97"/>
      <c r="H260" s="215"/>
      <c r="I260" s="222"/>
      <c r="J260" s="229"/>
      <c r="K260" s="236"/>
      <c r="L260" s="243"/>
      <c r="M260" s="250"/>
      <c r="N260" s="257"/>
      <c r="O260" s="264"/>
      <c r="P260" s="271"/>
      <c r="Q260" s="278"/>
      <c r="R260" s="285"/>
      <c r="S260" s="292"/>
      <c r="T260" s="301"/>
      <c r="U260" s="308"/>
      <c r="V260" s="315"/>
      <c r="W260" s="322"/>
      <c r="X260" s="16">
        <f t="shared" si="36"/>
        <v>0</v>
      </c>
      <c r="Y260" s="27">
        <f t="shared" si="37"/>
        <v>0</v>
      </c>
      <c r="Z260" s="42"/>
      <c r="AA260" s="43"/>
    </row>
    <row r="261" spans="2:27" ht="21.75" thickBot="1" x14ac:dyDescent="0.4">
      <c r="B261" s="54" t="s">
        <v>469</v>
      </c>
      <c r="C261" s="7" t="str">
        <f>IF(AND($Z$1=1,X261=0),"",VLOOKUP(B261,'Datenbank Holds'!B:C,2,FALSE))</f>
        <v>Ring</v>
      </c>
      <c r="D261" s="7" t="str">
        <f>IF(AND($Z$1=1,X261=0),"",VLOOKUP(B261,'Datenbank Holds'!B:D,3,FALSE))</f>
        <v>M (Screw-On)</v>
      </c>
      <c r="E261" s="13">
        <f>VLOOKUP(B261,'Datenbank Holds'!B:G,6,FALSE)</f>
        <v>1</v>
      </c>
      <c r="F261" s="71">
        <f>IF($A$1=1,"",VLOOKUP(B261,'Datenbank Holds'!$B$3:$AC$1179,28,FALSE))</f>
        <v>14</v>
      </c>
      <c r="G261" s="97"/>
      <c r="H261" s="215"/>
      <c r="I261" s="222"/>
      <c r="J261" s="229"/>
      <c r="K261" s="236"/>
      <c r="L261" s="243"/>
      <c r="M261" s="250"/>
      <c r="N261" s="257"/>
      <c r="O261" s="264"/>
      <c r="P261" s="271"/>
      <c r="Q261" s="278"/>
      <c r="R261" s="285"/>
      <c r="S261" s="292"/>
      <c r="T261" s="301"/>
      <c r="U261" s="308"/>
      <c r="V261" s="315"/>
      <c r="W261" s="322"/>
      <c r="X261" s="16">
        <f t="shared" si="36"/>
        <v>0</v>
      </c>
      <c r="Y261" s="27">
        <f t="shared" si="37"/>
        <v>0</v>
      </c>
      <c r="Z261" s="42"/>
      <c r="AA261" s="43"/>
    </row>
    <row r="262" spans="2:27" ht="21.75" thickBot="1" x14ac:dyDescent="0.4">
      <c r="B262" s="54" t="s">
        <v>49</v>
      </c>
      <c r="C262" s="7" t="str">
        <f>IF(AND($Z$1=1,X262=0),"",VLOOKUP(B262,'Datenbank Holds'!B:C,2,FALSE))</f>
        <v>Pipe Typ 1</v>
      </c>
      <c r="D262" s="7" t="str">
        <f>IF(AND($Z$1=1,X262=0),"",VLOOKUP(B262,'Datenbank Holds'!B:D,3,FALSE))</f>
        <v>L</v>
      </c>
      <c r="E262" s="13">
        <f>VLOOKUP(B262,'Datenbank Holds'!B:G,6,FALSE)</f>
        <v>1</v>
      </c>
      <c r="F262" s="71">
        <f>IF($A$1=1,"",VLOOKUP(B262,'Datenbank Holds'!$B$3:$AC$1179,28,FALSE))</f>
        <v>19</v>
      </c>
      <c r="G262" s="97"/>
      <c r="H262" s="215"/>
      <c r="I262" s="222"/>
      <c r="J262" s="229"/>
      <c r="K262" s="236"/>
      <c r="L262" s="243"/>
      <c r="M262" s="250"/>
      <c r="N262" s="257"/>
      <c r="O262" s="264"/>
      <c r="P262" s="271"/>
      <c r="Q262" s="278"/>
      <c r="R262" s="285"/>
      <c r="S262" s="292"/>
      <c r="T262" s="301"/>
      <c r="U262" s="308"/>
      <c r="V262" s="315"/>
      <c r="W262" s="322"/>
      <c r="X262" s="16">
        <f t="shared" si="30"/>
        <v>0</v>
      </c>
      <c r="Y262" s="27">
        <f t="shared" si="31"/>
        <v>0</v>
      </c>
      <c r="Z262" s="42"/>
      <c r="AA262" s="43"/>
    </row>
    <row r="263" spans="2:27" ht="21.75" thickBot="1" x14ac:dyDescent="0.4">
      <c r="B263" s="54" t="s">
        <v>51</v>
      </c>
      <c r="C263" s="7" t="str">
        <f>IF(AND($Z$1=1,X263=0),"",VLOOKUP(B263,'Datenbank Holds'!B:C,2,FALSE))</f>
        <v>Pipe Typ 2</v>
      </c>
      <c r="D263" s="7" t="str">
        <f>IF(AND($Z$1=1,X263=0),"",VLOOKUP(B263,'Datenbank Holds'!B:D,3,FALSE))</f>
        <v>L</v>
      </c>
      <c r="E263" s="13">
        <f>VLOOKUP(B263,'Datenbank Holds'!B:G,6,FALSE)</f>
        <v>1</v>
      </c>
      <c r="F263" s="71">
        <f>IF($A$1=1,"",VLOOKUP(B263,'Datenbank Holds'!$B$3:$AC$1179,28,FALSE))</f>
        <v>18</v>
      </c>
      <c r="G263" s="97"/>
      <c r="H263" s="215"/>
      <c r="I263" s="222"/>
      <c r="J263" s="229"/>
      <c r="K263" s="236"/>
      <c r="L263" s="243"/>
      <c r="M263" s="250"/>
      <c r="N263" s="257"/>
      <c r="O263" s="264"/>
      <c r="P263" s="271"/>
      <c r="Q263" s="278"/>
      <c r="R263" s="285"/>
      <c r="S263" s="292"/>
      <c r="T263" s="301"/>
      <c r="U263" s="308"/>
      <c r="V263" s="315"/>
      <c r="W263" s="322"/>
      <c r="X263" s="16">
        <f t="shared" si="30"/>
        <v>0</v>
      </c>
      <c r="Y263" s="27">
        <f t="shared" si="31"/>
        <v>0</v>
      </c>
      <c r="Z263" s="42"/>
      <c r="AA263" s="43"/>
    </row>
    <row r="264" spans="2:27" ht="21.75" thickBot="1" x14ac:dyDescent="0.4">
      <c r="B264" s="55" t="s">
        <v>52</v>
      </c>
      <c r="C264" s="49" t="str">
        <f>IF(AND($Z$1=1,X264=0),"",VLOOKUP(B264,'Datenbank Holds'!B:C,2,FALSE))</f>
        <v>Pipe Typ 1+2</v>
      </c>
      <c r="D264" s="49" t="str">
        <f>IF(AND($Z$1=1,X264=0),"",VLOOKUP(B264,'Datenbank Holds'!B:D,3,FALSE))</f>
        <v>L</v>
      </c>
      <c r="E264" s="68">
        <f>VLOOKUP(B264,'Datenbank Holds'!B:G,6,FALSE)</f>
        <v>2</v>
      </c>
      <c r="F264" s="72">
        <f>IF($A$1=1,"",VLOOKUP(B264,'Datenbank Holds'!$B$3:$AC$1179,28,FALSE))</f>
        <v>34</v>
      </c>
      <c r="G264" s="98"/>
      <c r="H264" s="216"/>
      <c r="I264" s="223"/>
      <c r="J264" s="230"/>
      <c r="K264" s="237"/>
      <c r="L264" s="244"/>
      <c r="M264" s="251"/>
      <c r="N264" s="258"/>
      <c r="O264" s="265"/>
      <c r="P264" s="272"/>
      <c r="Q264" s="279"/>
      <c r="R264" s="286"/>
      <c r="S264" s="293"/>
      <c r="T264" s="302"/>
      <c r="U264" s="309"/>
      <c r="V264" s="316"/>
      <c r="W264" s="323"/>
      <c r="X264" s="51">
        <f t="shared" si="30"/>
        <v>0</v>
      </c>
      <c r="Y264" s="52">
        <f t="shared" si="31"/>
        <v>0</v>
      </c>
      <c r="Z264" s="42"/>
      <c r="AA264" s="43"/>
    </row>
    <row r="265" spans="2:27" ht="21" x14ac:dyDescent="0.35">
      <c r="C265" s="17"/>
      <c r="D265" s="17"/>
      <c r="E265" s="18"/>
      <c r="F265" s="56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8"/>
      <c r="Y265" s="56"/>
      <c r="Z265" s="42"/>
      <c r="AA265" s="43"/>
    </row>
    <row r="266" spans="2:27" ht="71.25" customHeight="1" x14ac:dyDescent="0.35">
      <c r="B266" s="18"/>
      <c r="C266" s="17"/>
      <c r="D266" s="18"/>
      <c r="E266" s="18"/>
      <c r="F266" s="30"/>
      <c r="G266" s="76" t="s">
        <v>409</v>
      </c>
      <c r="H266" s="77" t="s">
        <v>410</v>
      </c>
      <c r="I266" s="87" t="s">
        <v>474</v>
      </c>
      <c r="J266" s="88" t="s">
        <v>411</v>
      </c>
      <c r="K266" s="86" t="s">
        <v>412</v>
      </c>
      <c r="L266" s="78" t="s">
        <v>413</v>
      </c>
      <c r="M266" s="79" t="s">
        <v>414</v>
      </c>
      <c r="N266" s="80" t="s">
        <v>415</v>
      </c>
      <c r="O266" s="89" t="s">
        <v>416</v>
      </c>
      <c r="P266" s="116" t="s">
        <v>417</v>
      </c>
      <c r="Q266" s="81" t="s">
        <v>418</v>
      </c>
      <c r="R266" s="82" t="s">
        <v>419</v>
      </c>
      <c r="S266" s="83" t="s">
        <v>420</v>
      </c>
      <c r="T266" s="84" t="s">
        <v>421</v>
      </c>
      <c r="U266" s="93" t="s">
        <v>422</v>
      </c>
      <c r="V266" s="85" t="s">
        <v>423</v>
      </c>
      <c r="W266" s="86" t="s">
        <v>424</v>
      </c>
      <c r="X266" s="19"/>
      <c r="Y266" s="21"/>
      <c r="Z266" s="43"/>
    </row>
    <row r="267" spans="2:27" ht="18.75" x14ac:dyDescent="0.3">
      <c r="B267" s="18"/>
      <c r="C267" s="44"/>
      <c r="D267" s="538" t="s">
        <v>109</v>
      </c>
      <c r="E267" s="539"/>
      <c r="F267" s="540"/>
      <c r="G267" s="20">
        <f t="shared" ref="G267:W267" si="38">SUM(G12:G265)</f>
        <v>0</v>
      </c>
      <c r="H267" s="20">
        <f t="shared" si="38"/>
        <v>0</v>
      </c>
      <c r="I267" s="20">
        <f t="shared" si="38"/>
        <v>0</v>
      </c>
      <c r="J267" s="20">
        <f t="shared" si="38"/>
        <v>0</v>
      </c>
      <c r="K267" s="20">
        <f t="shared" si="38"/>
        <v>0</v>
      </c>
      <c r="L267" s="20">
        <f t="shared" si="38"/>
        <v>0</v>
      </c>
      <c r="M267" s="20">
        <f t="shared" si="38"/>
        <v>0</v>
      </c>
      <c r="N267" s="20">
        <f t="shared" si="38"/>
        <v>0</v>
      </c>
      <c r="O267" s="20">
        <f t="shared" si="38"/>
        <v>0</v>
      </c>
      <c r="P267" s="20">
        <f t="shared" si="38"/>
        <v>0</v>
      </c>
      <c r="Q267" s="20">
        <f t="shared" si="38"/>
        <v>0</v>
      </c>
      <c r="R267" s="20">
        <f t="shared" si="38"/>
        <v>0</v>
      </c>
      <c r="S267" s="20">
        <f t="shared" si="38"/>
        <v>0</v>
      </c>
      <c r="T267" s="20">
        <f t="shared" si="38"/>
        <v>0</v>
      </c>
      <c r="U267" s="20">
        <f t="shared" si="38"/>
        <v>0</v>
      </c>
      <c r="V267" s="20">
        <f t="shared" si="38"/>
        <v>0</v>
      </c>
      <c r="W267" s="20">
        <f t="shared" si="38"/>
        <v>0</v>
      </c>
      <c r="X267" s="21"/>
      <c r="Y267" s="42"/>
    </row>
    <row r="268" spans="2:27" ht="21" x14ac:dyDescent="0.35">
      <c r="B268" s="18"/>
      <c r="C268" s="44"/>
      <c r="D268" s="538" t="s">
        <v>110</v>
      </c>
      <c r="E268" s="539"/>
      <c r="F268" s="540"/>
      <c r="G268" s="20">
        <f>'Berechnung Holds'!Y256</f>
        <v>0</v>
      </c>
      <c r="H268" s="20">
        <f>'Berechnung Holds'!Z256</f>
        <v>0</v>
      </c>
      <c r="I268" s="20">
        <f>'Berechnung Holds'!AA256</f>
        <v>0</v>
      </c>
      <c r="J268" s="20">
        <f>'Berechnung Holds'!AB256</f>
        <v>0</v>
      </c>
      <c r="K268" s="20">
        <f>'Berechnung Holds'!AC256</f>
        <v>0</v>
      </c>
      <c r="L268" s="20">
        <f>'Berechnung Holds'!AD256</f>
        <v>0</v>
      </c>
      <c r="M268" s="20">
        <f>'Berechnung Holds'!AE256</f>
        <v>0</v>
      </c>
      <c r="N268" s="20">
        <f>'Berechnung Holds'!AF256</f>
        <v>0</v>
      </c>
      <c r="O268" s="20">
        <f>'Berechnung Holds'!AG256</f>
        <v>0</v>
      </c>
      <c r="P268" s="20">
        <f>'Berechnung Holds'!AH256</f>
        <v>0</v>
      </c>
      <c r="Q268" s="20">
        <f>'Berechnung Holds'!AI256</f>
        <v>0</v>
      </c>
      <c r="R268" s="20">
        <f>'Berechnung Holds'!AJ256</f>
        <v>0</v>
      </c>
      <c r="S268" s="20">
        <f>'Berechnung Holds'!AK256</f>
        <v>0</v>
      </c>
      <c r="T268" s="20">
        <f>'Berechnung Holds'!AL256</f>
        <v>0</v>
      </c>
      <c r="U268" s="20">
        <f>'Berechnung Holds'!AM256</f>
        <v>0</v>
      </c>
      <c r="V268" s="20">
        <f>'Berechnung Holds'!AN256</f>
        <v>0</v>
      </c>
      <c r="W268" s="20">
        <f>'Berechnung Holds'!AO256</f>
        <v>0</v>
      </c>
      <c r="X268" s="19"/>
      <c r="Y268" s="21"/>
      <c r="Z268" s="43"/>
    </row>
    <row r="269" spans="2:27" ht="21" x14ac:dyDescent="0.35">
      <c r="B269" s="18"/>
      <c r="C269" s="44"/>
      <c r="E269" s="18"/>
      <c r="F269" s="18"/>
      <c r="G269" s="18"/>
      <c r="H269" s="19"/>
      <c r="J269" s="19"/>
      <c r="K269" s="19"/>
      <c r="L269" s="19"/>
      <c r="M269" s="19"/>
      <c r="R269" s="19"/>
      <c r="S269" s="21"/>
      <c r="T269" s="42"/>
      <c r="U269" s="43"/>
    </row>
    <row r="270" spans="2:27" ht="18.75" x14ac:dyDescent="0.3">
      <c r="B270" s="18"/>
      <c r="C270" s="44"/>
      <c r="D270" s="529" t="s">
        <v>345</v>
      </c>
      <c r="E270" s="523"/>
      <c r="F270" s="524"/>
      <c r="G270" s="90">
        <f>'Datenbank Holds'!H3</f>
        <v>40</v>
      </c>
      <c r="H270" s="90">
        <f>'Datenbank Holds'!I3</f>
        <v>50</v>
      </c>
      <c r="I270" s="90">
        <f>'Datenbank Holds'!J3</f>
        <v>60</v>
      </c>
      <c r="J270" s="90">
        <f>'Datenbank Holds'!K3</f>
        <v>70</v>
      </c>
      <c r="K270" s="90">
        <f>'Datenbank Holds'!L3</f>
        <v>80</v>
      </c>
      <c r="L270" s="90">
        <f>'Datenbank Holds'!M3</f>
        <v>90</v>
      </c>
      <c r="M270" s="90">
        <f>'Datenbank Holds'!N3</f>
        <v>100</v>
      </c>
      <c r="N270" s="90">
        <f>'Datenbank Holds'!O3</f>
        <v>110</v>
      </c>
      <c r="O270" s="90">
        <f>'Datenbank Holds'!P3</f>
        <v>120</v>
      </c>
      <c r="P270" s="90">
        <f>'Datenbank Holds'!Q3</f>
        <v>130</v>
      </c>
      <c r="Q270" s="90">
        <f>'Datenbank Holds'!R3</f>
        <v>140</v>
      </c>
      <c r="R270" s="90">
        <f>'Datenbank Holds'!S3</f>
        <v>150</v>
      </c>
      <c r="S270" s="90">
        <f>'Datenbank Holds'!T3</f>
        <v>160</v>
      </c>
      <c r="T270" s="90">
        <f>'Datenbank Holds'!U3</f>
        <v>170</v>
      </c>
      <c r="U270" s="90">
        <f>'Datenbank Holds'!V3</f>
        <v>180</v>
      </c>
      <c r="V270" s="90">
        <f>'Datenbank Holds'!W3</f>
        <v>190</v>
      </c>
      <c r="W270" s="138"/>
      <c r="X270" s="528" t="s">
        <v>228</v>
      </c>
      <c r="Y270" s="528"/>
    </row>
    <row r="271" spans="2:27" ht="18.75" x14ac:dyDescent="0.3">
      <c r="B271" s="18"/>
      <c r="C271" s="44"/>
      <c r="D271" s="529" t="str">
        <f>IF($A$1=1,"","Screws price per peace")</f>
        <v>Screws price per peace</v>
      </c>
      <c r="E271" s="523"/>
      <c r="F271" s="524"/>
      <c r="G271" s="141">
        <f>IF($A$1=1,"",'Datenbank Holds'!H2)</f>
        <v>0.2</v>
      </c>
      <c r="H271" s="141">
        <f>IF($A$1=1,"",'Datenbank Holds'!I2)</f>
        <v>0.25</v>
      </c>
      <c r="I271" s="141">
        <f>IF($A$1=1,"",'Datenbank Holds'!J2)</f>
        <v>0.25</v>
      </c>
      <c r="J271" s="141">
        <f>IF($A$1=1,"",'Datenbank Holds'!K2)</f>
        <v>0.3</v>
      </c>
      <c r="K271" s="141">
        <f>IF($A$1=1,"",'Datenbank Holds'!L2)</f>
        <v>0.4</v>
      </c>
      <c r="L271" s="141">
        <f>IF($A$1=1,"",'Datenbank Holds'!M2)</f>
        <v>0.5</v>
      </c>
      <c r="M271" s="141">
        <f>IF($A$1=1,"",'Datenbank Holds'!N2)</f>
        <v>0.5</v>
      </c>
      <c r="N271" s="141">
        <f>IF($A$1=1,"",'Datenbank Holds'!O2)</f>
        <v>0.65</v>
      </c>
      <c r="O271" s="141">
        <f>IF($A$1=1,"",'Datenbank Holds'!P2)</f>
        <v>0.7</v>
      </c>
      <c r="P271" s="141">
        <f>IF($A$1=1,"",'Datenbank Holds'!Q2)</f>
        <v>1</v>
      </c>
      <c r="Q271" s="141">
        <f>IF($A$1=1,"",'Datenbank Holds'!R2)</f>
        <v>1.1499999999999999</v>
      </c>
      <c r="R271" s="141">
        <f>IF($A$1=1,"",'Datenbank Holds'!S2)</f>
        <v>2.4</v>
      </c>
      <c r="S271" s="141">
        <f>IF($A$1=1,"",'Datenbank Holds'!T2)</f>
        <v>2.4500000000000002</v>
      </c>
      <c r="T271" s="141">
        <f>IF($A$1=1,"",'Datenbank Holds'!U2)</f>
        <v>2.4500000000000002</v>
      </c>
      <c r="U271" s="141">
        <f>IF($A$1=1,"",'Datenbank Holds'!V2)</f>
        <v>2.4500000000000002</v>
      </c>
      <c r="V271" s="141">
        <f>IF($A$1=1,"",'Datenbank Holds'!W2)</f>
        <v>2.5</v>
      </c>
      <c r="W271" s="139"/>
      <c r="X271" s="505">
        <f>IF($A$1=1,"",'Datenbank Holds'!X2)</f>
        <v>0.1</v>
      </c>
      <c r="Y271" s="506"/>
    </row>
    <row r="272" spans="2:27" ht="18.75" x14ac:dyDescent="0.3">
      <c r="B272" s="18"/>
      <c r="C272" s="44"/>
      <c r="D272" s="529" t="s">
        <v>347</v>
      </c>
      <c r="E272" s="523"/>
      <c r="F272" s="524"/>
      <c r="G272" s="140">
        <f>'Berechnung Holds'!F256</f>
        <v>0</v>
      </c>
      <c r="H272" s="140">
        <f>'Berechnung Holds'!G256</f>
        <v>0</v>
      </c>
      <c r="I272" s="140">
        <f>'Berechnung Holds'!H256</f>
        <v>0</v>
      </c>
      <c r="J272" s="140">
        <f>'Berechnung Holds'!I256</f>
        <v>0</v>
      </c>
      <c r="K272" s="140">
        <f>'Berechnung Holds'!J256</f>
        <v>0</v>
      </c>
      <c r="L272" s="140">
        <f>'Berechnung Holds'!K256</f>
        <v>0</v>
      </c>
      <c r="M272" s="140">
        <f>'Berechnung Holds'!L256</f>
        <v>0</v>
      </c>
      <c r="N272" s="140">
        <f>'Berechnung Holds'!M256</f>
        <v>0</v>
      </c>
      <c r="O272" s="140">
        <f>'Berechnung Holds'!N256</f>
        <v>0</v>
      </c>
      <c r="P272" s="140">
        <f>'Berechnung Holds'!O256</f>
        <v>0</v>
      </c>
      <c r="Q272" s="140">
        <f>'Berechnung Holds'!P256</f>
        <v>0</v>
      </c>
      <c r="R272" s="140">
        <f>'Berechnung Holds'!Q256</f>
        <v>0</v>
      </c>
      <c r="S272" s="140">
        <f>'Berechnung Holds'!R256</f>
        <v>0</v>
      </c>
      <c r="T272" s="140">
        <f>'Berechnung Holds'!S256</f>
        <v>0</v>
      </c>
      <c r="U272" s="140">
        <f>'Berechnung Holds'!T256</f>
        <v>0</v>
      </c>
      <c r="V272" s="140">
        <f>'Berechnung Holds'!U256</f>
        <v>0</v>
      </c>
      <c r="W272" s="91"/>
      <c r="X272" s="536">
        <f>'Berechnung Holds'!V256</f>
        <v>0</v>
      </c>
      <c r="Y272" s="537"/>
    </row>
    <row r="273" spans="2:25" ht="18.75" x14ac:dyDescent="0.3">
      <c r="B273" s="18"/>
      <c r="C273" s="44"/>
      <c r="D273" s="529" t="str">
        <f>IF($A$1=1,"","Screws price (net) total")</f>
        <v>Screws price (net) total</v>
      </c>
      <c r="E273" s="523"/>
      <c r="F273" s="524"/>
      <c r="G273" s="142">
        <f>IF($A$1=1,"",IF($K$6="Bolts only",G272*G271,IF($K$6="Bolts&amp;Spax",G272*G271,0)))</f>
        <v>0</v>
      </c>
      <c r="H273" s="142">
        <f t="shared" ref="H273:Q273" si="39">IF($A$1=1,"",IF($K$6="Bolts only",H272*H271,IF($K$6="Bolts&amp;Spax",H272*H271,0)))</f>
        <v>0</v>
      </c>
      <c r="I273" s="142">
        <f t="shared" si="39"/>
        <v>0</v>
      </c>
      <c r="J273" s="142">
        <f t="shared" si="39"/>
        <v>0</v>
      </c>
      <c r="K273" s="142">
        <f t="shared" si="39"/>
        <v>0</v>
      </c>
      <c r="L273" s="142">
        <f t="shared" si="39"/>
        <v>0</v>
      </c>
      <c r="M273" s="142">
        <f t="shared" si="39"/>
        <v>0</v>
      </c>
      <c r="N273" s="142">
        <f t="shared" si="39"/>
        <v>0</v>
      </c>
      <c r="O273" s="142">
        <f t="shared" si="39"/>
        <v>0</v>
      </c>
      <c r="P273" s="142">
        <f t="shared" si="39"/>
        <v>0</v>
      </c>
      <c r="Q273" s="142">
        <f t="shared" si="39"/>
        <v>0</v>
      </c>
      <c r="R273" s="142">
        <f t="shared" ref="R273:V273" si="40">IF($A$1=1,"",IF($K$6="Bolts only",R272*R271,IF($K$6="Bolts&amp;Spax",R272*R271,0)))</f>
        <v>0</v>
      </c>
      <c r="S273" s="142">
        <f t="shared" si="40"/>
        <v>0</v>
      </c>
      <c r="T273" s="142">
        <f t="shared" si="40"/>
        <v>0</v>
      </c>
      <c r="U273" s="142">
        <f t="shared" si="40"/>
        <v>0</v>
      </c>
      <c r="V273" s="142">
        <f t="shared" si="40"/>
        <v>0</v>
      </c>
      <c r="W273" s="143"/>
      <c r="X273" s="520">
        <f>IF($A$1=1,"",IF(K6="Spax only",X272*X271,IF(K6="Bolts&amp;Spax",X272*X271,0)))</f>
        <v>0</v>
      </c>
      <c r="Y273" s="521"/>
    </row>
    <row r="274" spans="2:25" ht="21" x14ac:dyDescent="0.35">
      <c r="B274" s="18"/>
      <c r="C274" s="44"/>
      <c r="E274" s="18"/>
      <c r="F274" s="18"/>
      <c r="G274" s="18"/>
      <c r="H274" s="19"/>
      <c r="J274" s="19"/>
      <c r="K274" s="19"/>
      <c r="L274" s="19"/>
      <c r="M274" s="19"/>
      <c r="R274" s="19"/>
      <c r="S274" s="21"/>
      <c r="T274" s="42"/>
      <c r="U274" s="43"/>
    </row>
    <row r="275" spans="2:25" ht="21" x14ac:dyDescent="0.35">
      <c r="B275" s="18"/>
      <c r="C275" s="44"/>
      <c r="D275" s="522" t="s">
        <v>108</v>
      </c>
      <c r="E275" s="523"/>
      <c r="F275" s="524"/>
      <c r="G275" s="529">
        <f>SUM(G267:W267)</f>
        <v>0</v>
      </c>
      <c r="H275" s="530"/>
      <c r="I275" s="531"/>
      <c r="K275" s="19"/>
      <c r="L275" s="19"/>
      <c r="M275" s="19"/>
      <c r="R275" s="21"/>
      <c r="S275" s="21"/>
      <c r="T275" s="42"/>
      <c r="U275" s="43"/>
    </row>
    <row r="276" spans="2:25" ht="21" x14ac:dyDescent="0.35">
      <c r="B276" s="18"/>
      <c r="C276" s="44"/>
      <c r="D276" s="522" t="s">
        <v>111</v>
      </c>
      <c r="E276" s="523"/>
      <c r="F276" s="524"/>
      <c r="G276" s="529">
        <f>SUM(G268:W268)</f>
        <v>0</v>
      </c>
      <c r="H276" s="530"/>
      <c r="I276" s="531"/>
      <c r="K276" s="19"/>
      <c r="L276" s="19"/>
      <c r="M276" s="19"/>
      <c r="R276" s="21"/>
      <c r="S276" s="21"/>
      <c r="T276" s="42"/>
      <c r="U276" s="43"/>
    </row>
    <row r="277" spans="2:25" ht="21" x14ac:dyDescent="0.35">
      <c r="B277" s="18"/>
      <c r="C277" s="44"/>
      <c r="D277" s="522" t="str">
        <f>IF(A1=1,"","Total price holds")</f>
        <v>Total price holds</v>
      </c>
      <c r="E277" s="523"/>
      <c r="F277" s="524"/>
      <c r="G277" s="525">
        <f>IF(A1=1,"",SUM(Y12:Y265))</f>
        <v>0</v>
      </c>
      <c r="H277" s="526"/>
      <c r="I277" s="527"/>
      <c r="K277" s="19"/>
      <c r="L277" s="19"/>
      <c r="M277" s="19"/>
      <c r="R277" s="21"/>
      <c r="S277" s="21"/>
      <c r="T277" s="42"/>
      <c r="U277" s="43"/>
    </row>
    <row r="278" spans="2:25" ht="21" x14ac:dyDescent="0.35">
      <c r="B278" s="18"/>
      <c r="C278" s="44"/>
      <c r="D278" s="522" t="str">
        <f>IF(A1=1,"","Total price screws")</f>
        <v>Total price screws</v>
      </c>
      <c r="E278" s="523"/>
      <c r="F278" s="524"/>
      <c r="G278" s="525">
        <f>IF(A1=1,"",SUM(G273:Y273))</f>
        <v>0</v>
      </c>
      <c r="H278" s="526"/>
      <c r="I278" s="527"/>
      <c r="K278" s="19"/>
      <c r="L278" s="19"/>
      <c r="M278" s="19"/>
      <c r="N278" s="19"/>
      <c r="O278" s="19"/>
      <c r="P278" s="19"/>
      <c r="Q278" s="19"/>
      <c r="R278" s="21"/>
      <c r="S278" s="21"/>
      <c r="T278" s="42"/>
      <c r="U278" s="43"/>
    </row>
    <row r="279" spans="2:25" ht="21" x14ac:dyDescent="0.35">
      <c r="B279" s="18"/>
      <c r="C279" s="44"/>
      <c r="D279" s="45"/>
      <c r="J279" s="19"/>
      <c r="K279" s="19"/>
      <c r="L279" s="19"/>
      <c r="M279" s="19"/>
      <c r="N279" s="19"/>
      <c r="O279" s="19"/>
      <c r="P279" s="19"/>
      <c r="Q279" s="19"/>
      <c r="R279" s="21"/>
      <c r="S279" s="21"/>
      <c r="T279" s="42"/>
      <c r="U279" s="43"/>
    </row>
    <row r="280" spans="2:25" ht="21" hidden="1" x14ac:dyDescent="0.35">
      <c r="C280" s="66"/>
      <c r="R280" s="21"/>
      <c r="S280" s="21"/>
      <c r="T280" s="42"/>
      <c r="U280" s="43"/>
    </row>
    <row r="281" spans="2:25" ht="21" hidden="1" x14ac:dyDescent="0.35">
      <c r="C281" s="67"/>
      <c r="R281" s="21"/>
      <c r="S281" s="21"/>
      <c r="T281" s="42"/>
      <c r="U281" s="43"/>
    </row>
    <row r="282" spans="2:25" ht="21" hidden="1" x14ac:dyDescent="0.35">
      <c r="C282" s="67"/>
      <c r="R282" s="21"/>
      <c r="S282" s="21"/>
      <c r="T282" s="42"/>
      <c r="U282" s="43"/>
    </row>
    <row r="283" spans="2:25" ht="21" hidden="1" x14ac:dyDescent="0.35">
      <c r="C283" s="67"/>
      <c r="R283" s="21"/>
      <c r="S283" s="21"/>
      <c r="T283" s="42"/>
      <c r="U283" s="43"/>
    </row>
    <row r="284" spans="2:25" ht="21" hidden="1" x14ac:dyDescent="0.35">
      <c r="C284" s="67"/>
      <c r="R284" s="21"/>
      <c r="S284" s="21"/>
      <c r="T284" s="42"/>
      <c r="U284" s="43"/>
    </row>
    <row r="285" spans="2:25" ht="21" hidden="1" x14ac:dyDescent="0.35">
      <c r="C285" s="67"/>
      <c r="R285" s="21"/>
      <c r="S285" s="21"/>
      <c r="T285" s="21"/>
      <c r="U285" s="46"/>
    </row>
    <row r="286" spans="2:25" ht="21" hidden="1" x14ac:dyDescent="0.35">
      <c r="C286" s="67"/>
      <c r="R286" s="21"/>
      <c r="S286" s="21"/>
      <c r="T286" s="21"/>
    </row>
    <row r="287" spans="2:25" ht="21" hidden="1" x14ac:dyDescent="0.35">
      <c r="C287" s="67"/>
      <c r="R287" s="21"/>
      <c r="S287" s="21"/>
      <c r="T287" s="21"/>
    </row>
    <row r="288" spans="2:25" ht="21" hidden="1" x14ac:dyDescent="0.35">
      <c r="C288" s="67"/>
      <c r="R288" s="21"/>
      <c r="S288" s="21"/>
      <c r="T288" s="21"/>
    </row>
    <row r="289" spans="1:26" ht="21" hidden="1" x14ac:dyDescent="0.35">
      <c r="C289" s="67"/>
      <c r="R289" s="21"/>
      <c r="S289" s="21"/>
      <c r="T289" s="21"/>
    </row>
    <row r="290" spans="1:26" hidden="1" x14ac:dyDescent="0.25">
      <c r="R290" s="21"/>
      <c r="S290" s="21"/>
      <c r="T290" s="21"/>
    </row>
    <row r="291" spans="1:26" hidden="1" x14ac:dyDescent="0.25">
      <c r="R291" s="21"/>
      <c r="S291" s="21"/>
      <c r="T291" s="21"/>
    </row>
    <row r="292" spans="1:26" hidden="1" x14ac:dyDescent="0.25">
      <c r="R292" s="21"/>
      <c r="S292" s="21"/>
      <c r="T292" s="21"/>
    </row>
    <row r="293" spans="1:26" hidden="1" x14ac:dyDescent="0.25">
      <c r="R293" s="21"/>
      <c r="S293" s="21"/>
      <c r="T293" s="21"/>
    </row>
    <row r="294" spans="1:26" hidden="1" x14ac:dyDescent="0.25">
      <c r="R294" s="21"/>
      <c r="S294" s="21"/>
      <c r="T294" s="21"/>
    </row>
    <row r="295" spans="1:26" hidden="1" x14ac:dyDescent="0.25">
      <c r="R295" s="21"/>
      <c r="S295" s="21"/>
      <c r="T295" s="21"/>
    </row>
    <row r="296" spans="1:26" hidden="1" x14ac:dyDescent="0.25">
      <c r="R296" s="21"/>
      <c r="S296" s="21"/>
    </row>
    <row r="297" spans="1:26" hidden="1" x14ac:dyDescent="0.25">
      <c r="R297" s="47"/>
      <c r="S297" s="47"/>
    </row>
    <row r="298" spans="1:26" hidden="1" x14ac:dyDescent="0.25">
      <c r="R298" s="47"/>
      <c r="S298" s="47"/>
    </row>
    <row r="299" spans="1:26" hidden="1" x14ac:dyDescent="0.25">
      <c r="R299" s="47"/>
      <c r="S299" s="47"/>
    </row>
    <row r="300" spans="1:26" hidden="1" x14ac:dyDescent="0.25">
      <c r="R300" s="47"/>
      <c r="S300" s="47"/>
    </row>
    <row r="301" spans="1:26" hidden="1" x14ac:dyDescent="0.25">
      <c r="R301" s="21"/>
      <c r="S301" s="21"/>
    </row>
    <row r="302" spans="1:26" x14ac:dyDescent="0.25">
      <c r="B302" s="499" t="s">
        <v>356</v>
      </c>
      <c r="C302" s="499"/>
      <c r="D302" s="499"/>
    </row>
    <row r="303" spans="1:26" x14ac:dyDescent="0.25">
      <c r="A303" s="100">
        <v>19</v>
      </c>
      <c r="B303" s="499" t="s">
        <v>425</v>
      </c>
      <c r="C303" s="499"/>
      <c r="D303" s="499"/>
      <c r="E303" s="499"/>
      <c r="F303" s="499"/>
      <c r="G303" s="499"/>
      <c r="H303" s="499"/>
      <c r="I303" s="499"/>
      <c r="Z303" s="100"/>
    </row>
    <row r="304" spans="1:26" x14ac:dyDescent="0.25"/>
    <row r="305" spans="2:26" x14ac:dyDescent="0.25"/>
    <row r="306" spans="2:26" x14ac:dyDescent="0.25"/>
    <row r="307" spans="2:26" x14ac:dyDescent="0.25"/>
    <row r="308" spans="2:26" x14ac:dyDescent="0.25"/>
    <row r="309" spans="2:26" x14ac:dyDescent="0.25"/>
    <row r="310" spans="2:26" x14ac:dyDescent="0.25"/>
    <row r="311" spans="2:26" x14ac:dyDescent="0.25"/>
    <row r="312" spans="2:26" x14ac:dyDescent="0.25"/>
    <row r="313" spans="2:26" x14ac:dyDescent="0.25"/>
    <row r="314" spans="2:26" x14ac:dyDescent="0.25"/>
    <row r="315" spans="2:26" x14ac:dyDescent="0.25"/>
    <row r="316" spans="2:26" x14ac:dyDescent="0.25"/>
    <row r="319" spans="2:26" hidden="1" x14ac:dyDescent="0.25">
      <c r="B319" s="131"/>
    </row>
    <row r="320" spans="2:26" hidden="1" x14ac:dyDescent="0.25">
      <c r="Z320" s="100"/>
    </row>
    <row r="321" spans="1:26" x14ac:dyDescent="0.25"/>
    <row r="322" spans="1:26" x14ac:dyDescent="0.25"/>
    <row r="323" spans="1:26" x14ac:dyDescent="0.25"/>
    <row r="324" spans="1:26" x14ac:dyDescent="0.25"/>
    <row r="325" spans="1:26" x14ac:dyDescent="0.25"/>
    <row r="326" spans="1:26" hidden="1" x14ac:dyDescent="0.25">
      <c r="A326" s="100">
        <v>19</v>
      </c>
      <c r="Z326" s="150"/>
    </row>
    <row r="327" spans="1:26" x14ac:dyDescent="0.25"/>
    <row r="328" spans="1:26" x14ac:dyDescent="0.25"/>
    <row r="329" spans="1:26" x14ac:dyDescent="0.25"/>
    <row r="330" spans="1:26" x14ac:dyDescent="0.25"/>
    <row r="331" spans="1:26" x14ac:dyDescent="0.25"/>
    <row r="332" spans="1:26" x14ac:dyDescent="0.25"/>
    <row r="333" spans="1:26" x14ac:dyDescent="0.25"/>
  </sheetData>
  <sheetProtection algorithmName="SHA-512" hashValue="D2sBfgYXJlwgqkZVBTe4UQPiLlyoKq03KPnxU0w9GmjgsamEhI5LSdm5soFur6GGMa/fJnBb0C49iNhS9Zpf4w==" saltValue="u6HQoSPmAIT4sOGt59i2MQ==" spinCount="100000" sheet="1" selectLockedCells="1"/>
  <mergeCells count="41">
    <mergeCell ref="X272:Y272"/>
    <mergeCell ref="D267:F267"/>
    <mergeCell ref="D268:F268"/>
    <mergeCell ref="B6:F6"/>
    <mergeCell ref="D270:F270"/>
    <mergeCell ref="D272:F272"/>
    <mergeCell ref="T8:W8"/>
    <mergeCell ref="D10:F10"/>
    <mergeCell ref="D242:F242"/>
    <mergeCell ref="B1:D2"/>
    <mergeCell ref="D275:F275"/>
    <mergeCell ref="D276:F276"/>
    <mergeCell ref="D277:F277"/>
    <mergeCell ref="G275:I275"/>
    <mergeCell ref="G276:I276"/>
    <mergeCell ref="G277:I277"/>
    <mergeCell ref="I3:J3"/>
    <mergeCell ref="C4:F4"/>
    <mergeCell ref="C3:F3"/>
    <mergeCell ref="I1:M1"/>
    <mergeCell ref="D271:F271"/>
    <mergeCell ref="K5:M5"/>
    <mergeCell ref="K6:M6"/>
    <mergeCell ref="D273:F273"/>
    <mergeCell ref="B5:F5"/>
    <mergeCell ref="B303:I303"/>
    <mergeCell ref="S3:V3"/>
    <mergeCell ref="W3:Y3"/>
    <mergeCell ref="B302:D302"/>
    <mergeCell ref="K3:M3"/>
    <mergeCell ref="W4:Y4"/>
    <mergeCell ref="X271:Y271"/>
    <mergeCell ref="W5:Y5"/>
    <mergeCell ref="W6:Y6"/>
    <mergeCell ref="S4:V4"/>
    <mergeCell ref="S6:V6"/>
    <mergeCell ref="S5:V5"/>
    <mergeCell ref="X273:Y273"/>
    <mergeCell ref="D278:F278"/>
    <mergeCell ref="G278:I278"/>
    <mergeCell ref="X270:Y270"/>
  </mergeCells>
  <phoneticPr fontId="9" type="noConversion"/>
  <dataValidations count="4">
    <dataValidation type="list" showInputMessage="1" showErrorMessage="1" promptTitle="Should screws be included?" prompt="If screws should be added, the total price will be adjusted automatically. The screw price is displayed at the end of the table" sqref="K6" xr:uid="{C3C49E7F-0F6A-4D8B-AD06-37FA82EA6AF1}">
      <formula1>"No,Spax only,Bolts only,Bolts&amp;Spax"</formula1>
    </dataValidation>
    <dataValidation type="list" allowBlank="1" showInputMessage="1" showErrorMessage="1" promptTitle="Packing options" prompt="Single: All sets are packed in a single carton_x000a_Bundle: The sets are packed together in as few boxes as possible to save packaging material" sqref="K5" xr:uid="{51679D3B-4D07-4FC7-B62A-093D0F79114E}">
      <formula1>"Select,Bundle,Single"</formula1>
    </dataValidation>
    <dataValidation type="whole" allowBlank="1" showErrorMessage="1" errorTitle="Fehlerhaften Wert eingegeben" error="Bitte geben Sie eine positive ganze Zahl ohne Leerzeichen ein." sqref="G12:W265" xr:uid="{00000000-0002-0000-0000-000001000000}">
      <formula1>0</formula1>
      <formula2>9999</formula2>
    </dataValidation>
    <dataValidation type="list" allowBlank="1" showInputMessage="1" showErrorMessage="1" promptTitle="Arrow Color" prompt="Please Select if you want a Arrow in Color. Price is with colored arrow and without is same." sqref="D242:F242" xr:uid="{265C3828-603A-43CF-8F18-DCAC442B1D74}">
      <formula1>"Please Select,Hold Color,Black Arrow,White Arrow,Light Grey Arrow"</formula1>
    </dataValidation>
  </dataValidations>
  <pageMargins left="0.23622047244094491" right="0.23622047244094491" top="0.74803149606299213" bottom="0.74803149606299213" header="0.31496062992125984" footer="0.31496062992125984"/>
  <pageSetup paperSize="9" scale="54" fitToHeight="0" orientation="portrait" r:id="rId1"/>
  <headerFooter>
    <oddFooter>&amp;R&amp;9V.1.3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8B5BC-3EF3-4C3F-A097-8020C7665511}">
  <sheetPr published="0">
    <pageSetUpPr fitToPage="1"/>
  </sheetPr>
  <dimension ref="A1:XEN370"/>
  <sheetViews>
    <sheetView showGridLines="0" zoomScaleNormal="100" workbookViewId="0">
      <pane xSplit="18" ySplit="10" topLeftCell="S11" activePane="bottomRight" state="frozen"/>
      <selection pane="topRight" activeCell="S1" sqref="S1"/>
      <selection pane="bottomLeft" activeCell="A11" sqref="A11"/>
      <selection pane="bottomRight" activeCell="G16" sqref="G16"/>
    </sheetView>
  </sheetViews>
  <sheetFormatPr baseColWidth="10" defaultColWidth="0" defaultRowHeight="15.75" zeroHeight="1" x14ac:dyDescent="0.25"/>
  <cols>
    <col min="1" max="1" width="4.625" customWidth="1"/>
    <col min="2" max="2" width="9.25" style="29" customWidth="1"/>
    <col min="3" max="3" width="36.25" style="65" customWidth="1"/>
    <col min="4" max="4" width="11.625" customWidth="1"/>
    <col min="5" max="5" width="9.875" customWidth="1"/>
    <col min="6" max="6" width="10.375" customWidth="1"/>
    <col min="7" max="7" width="6.375" customWidth="1"/>
    <col min="8" max="16" width="4.5" customWidth="1"/>
    <col min="17" max="17" width="10.375" customWidth="1"/>
    <col min="18" max="18" width="11.125" customWidth="1"/>
    <col min="19" max="19" width="4.625" style="158" customWidth="1"/>
    <col min="20" max="16384" width="11" hidden="1"/>
  </cols>
  <sheetData>
    <row r="1" spans="1:16368" ht="18" customHeight="1" x14ac:dyDescent="0.25">
      <c r="A1" s="208">
        <f>OVERVIEW!A1</f>
        <v>0</v>
      </c>
      <c r="B1" s="491" t="s">
        <v>235</v>
      </c>
      <c r="C1" s="491"/>
      <c r="D1" s="491"/>
      <c r="F1" s="128" t="s">
        <v>342</v>
      </c>
      <c r="R1" s="128"/>
      <c r="S1" s="158">
        <f>OVERVIEW!I1</f>
        <v>0</v>
      </c>
    </row>
    <row r="2" spans="1:16368" ht="18" customHeight="1" x14ac:dyDescent="0.3">
      <c r="B2" s="491"/>
      <c r="C2" s="491"/>
      <c r="D2" s="491"/>
      <c r="L2" s="179" t="s">
        <v>98</v>
      </c>
      <c r="N2" s="501">
        <f ca="1">NOW()</f>
        <v>46169.526088657411</v>
      </c>
      <c r="O2" s="501"/>
      <c r="P2" s="501"/>
      <c r="Q2" s="188" t="str">
        <f>OVERVIEW!F2</f>
        <v>Rev:</v>
      </c>
      <c r="R2" s="189" t="str">
        <f>OVERVIEW!G2</f>
        <v>27</v>
      </c>
    </row>
    <row r="3" spans="1:16368" ht="18" customHeight="1" thickBot="1" x14ac:dyDescent="0.35">
      <c r="B3" s="149" t="s">
        <v>97</v>
      </c>
      <c r="C3" s="533">
        <f>OVERVIEW!C3</f>
        <v>0</v>
      </c>
      <c r="D3" s="533"/>
      <c r="E3" s="2"/>
      <c r="F3" s="2"/>
      <c r="G3" s="178"/>
      <c r="H3" s="178"/>
      <c r="I3" s="178"/>
      <c r="J3" s="178"/>
      <c r="M3" s="178"/>
      <c r="N3" s="178"/>
    </row>
    <row r="4" spans="1:16368" ht="18" customHeight="1" thickBot="1" x14ac:dyDescent="0.4">
      <c r="B4" s="149" t="s">
        <v>25</v>
      </c>
      <c r="C4" s="532"/>
      <c r="D4" s="532"/>
      <c r="E4" s="350"/>
      <c r="F4" s="350"/>
      <c r="G4" s="39"/>
      <c r="H4" s="39"/>
      <c r="I4" s="39"/>
      <c r="J4" s="39"/>
      <c r="L4" s="548" t="s">
        <v>107</v>
      </c>
      <c r="M4" s="549"/>
      <c r="N4" s="549"/>
      <c r="O4" s="549"/>
      <c r="P4" s="552">
        <f>SUM(Q12:Q344)</f>
        <v>0</v>
      </c>
      <c r="Q4" s="552"/>
      <c r="R4" s="553"/>
    </row>
    <row r="5" spans="1:16368" ht="18" customHeight="1" thickBot="1" x14ac:dyDescent="0.4">
      <c r="B5" s="532"/>
      <c r="C5" s="532"/>
      <c r="D5" s="532"/>
      <c r="E5" s="352" t="s">
        <v>1048</v>
      </c>
      <c r="F5" s="563" t="s">
        <v>1049</v>
      </c>
      <c r="G5" s="564"/>
      <c r="H5" s="565"/>
      <c r="I5" s="351"/>
      <c r="L5" s="550" t="str">
        <f>IF(A1=1,"",CONCATENATE("Price incl. ",'Datenbank Volumes'!G2,"%"))</f>
        <v>Price incl. 19%</v>
      </c>
      <c r="M5" s="551"/>
      <c r="N5" s="551"/>
      <c r="O5" s="551"/>
      <c r="P5" s="554">
        <f>IF($A$1=1,"",P6*('Datenbank Volumes'!G2/100+1))</f>
        <v>0</v>
      </c>
      <c r="Q5" s="554"/>
      <c r="R5" s="555"/>
    </row>
    <row r="6" spans="1:16368" ht="18" customHeight="1" thickBot="1" x14ac:dyDescent="0.4">
      <c r="B6" s="532"/>
      <c r="C6" s="532"/>
      <c r="D6" s="532"/>
      <c r="E6" s="400" t="s">
        <v>349</v>
      </c>
      <c r="F6" s="566" t="s">
        <v>346</v>
      </c>
      <c r="G6" s="567"/>
      <c r="H6" s="568"/>
      <c r="I6" s="39"/>
      <c r="J6" s="39"/>
      <c r="K6" s="39"/>
      <c r="L6" s="515" t="str">
        <f>IF(A1=1,"","Price net")</f>
        <v>Price net</v>
      </c>
      <c r="M6" s="516"/>
      <c r="N6" s="516"/>
      <c r="O6" s="516"/>
      <c r="P6" s="510">
        <f>IF($A$1=1,"",H355+H354)</f>
        <v>0</v>
      </c>
      <c r="Q6" s="510"/>
      <c r="R6" s="511"/>
    </row>
    <row r="7" spans="1:16368" ht="9.75" customHeight="1" x14ac:dyDescent="0.3">
      <c r="C7" s="17"/>
      <c r="E7" s="40"/>
      <c r="F7" s="40"/>
      <c r="G7" s="19"/>
      <c r="H7" s="19"/>
      <c r="J7" s="19"/>
      <c r="L7" s="19"/>
      <c r="M7" s="19"/>
      <c r="N7" s="19"/>
      <c r="O7" s="19"/>
      <c r="P7" s="19"/>
    </row>
    <row r="8" spans="1:16368" ht="17.25" customHeight="1" x14ac:dyDescent="0.3">
      <c r="C8" s="17"/>
      <c r="E8" s="40"/>
      <c r="F8" s="40"/>
      <c r="G8" s="19"/>
      <c r="H8" s="151" t="s">
        <v>426</v>
      </c>
      <c r="J8" s="19"/>
      <c r="K8" s="19"/>
      <c r="L8" s="19"/>
      <c r="M8" s="19"/>
      <c r="N8" s="19"/>
      <c r="O8" s="19"/>
      <c r="P8" s="19"/>
    </row>
    <row r="9" spans="1:16368" ht="60" customHeight="1" x14ac:dyDescent="0.25">
      <c r="B9" s="177" t="s">
        <v>237</v>
      </c>
      <c r="C9" s="176" t="s">
        <v>106</v>
      </c>
      <c r="D9" s="176" t="s">
        <v>827</v>
      </c>
      <c r="E9" s="25" t="s">
        <v>503</v>
      </c>
      <c r="F9" s="26" t="str">
        <f>IF(A1=1,"","Price (net)")</f>
        <v>Price (net)</v>
      </c>
      <c r="G9" s="175" t="s">
        <v>826</v>
      </c>
      <c r="H9" s="354" t="s">
        <v>1024</v>
      </c>
      <c r="I9" s="355" t="s">
        <v>212</v>
      </c>
      <c r="J9" s="356" t="s">
        <v>213</v>
      </c>
      <c r="K9" s="357" t="s">
        <v>825</v>
      </c>
      <c r="L9" s="358" t="s">
        <v>824</v>
      </c>
      <c r="M9" s="359" t="s">
        <v>214</v>
      </c>
      <c r="N9" s="360" t="s">
        <v>215</v>
      </c>
      <c r="O9" s="361" t="s">
        <v>218</v>
      </c>
      <c r="P9" s="362" t="s">
        <v>217</v>
      </c>
      <c r="Q9" s="363" t="s">
        <v>823</v>
      </c>
      <c r="R9" s="26" t="str">
        <f>IF(A1=1,"","Price (net) total")</f>
        <v>Price (net) total</v>
      </c>
      <c r="S9" s="402" t="s">
        <v>1084</v>
      </c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2"/>
      <c r="CS9" s="92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DW9" s="92"/>
      <c r="DX9" s="92"/>
      <c r="DY9" s="92"/>
      <c r="DZ9" s="92"/>
      <c r="EA9" s="92"/>
      <c r="EB9" s="92"/>
      <c r="EC9" s="92"/>
      <c r="ED9" s="92"/>
      <c r="EE9" s="92"/>
      <c r="EF9" s="92"/>
      <c r="EG9" s="92"/>
      <c r="EH9" s="92"/>
      <c r="EI9" s="92"/>
      <c r="EJ9" s="92"/>
      <c r="EK9" s="92"/>
      <c r="EL9" s="92"/>
      <c r="EM9" s="92"/>
      <c r="EN9" s="92"/>
      <c r="EO9" s="92"/>
      <c r="EP9" s="92"/>
      <c r="EQ9" s="92"/>
      <c r="ER9" s="92"/>
      <c r="ES9" s="92"/>
      <c r="ET9" s="92"/>
      <c r="EU9" s="92"/>
      <c r="EV9" s="92"/>
      <c r="EW9" s="92"/>
      <c r="EX9" s="92"/>
      <c r="EY9" s="92"/>
      <c r="EZ9" s="92"/>
      <c r="FA9" s="92"/>
      <c r="FB9" s="92"/>
      <c r="FC9" s="92"/>
      <c r="FD9" s="92"/>
      <c r="FE9" s="92"/>
      <c r="FF9" s="92"/>
      <c r="FG9" s="92"/>
      <c r="FH9" s="92"/>
      <c r="FI9" s="92"/>
      <c r="FJ9" s="92"/>
      <c r="FK9" s="92"/>
      <c r="FL9" s="92"/>
      <c r="FM9" s="92"/>
      <c r="FN9" s="92"/>
      <c r="FO9" s="92"/>
      <c r="FP9" s="92"/>
      <c r="FQ9" s="92"/>
      <c r="FR9" s="92"/>
      <c r="FS9" s="92"/>
      <c r="FT9" s="92"/>
      <c r="FU9" s="92"/>
      <c r="FV9" s="92"/>
      <c r="FW9" s="92"/>
      <c r="FX9" s="92"/>
      <c r="FY9" s="92"/>
      <c r="FZ9" s="92"/>
      <c r="GA9" s="92"/>
      <c r="GB9" s="92"/>
      <c r="GC9" s="92"/>
      <c r="GD9" s="92"/>
      <c r="GE9" s="92"/>
      <c r="GF9" s="92"/>
      <c r="GG9" s="92"/>
      <c r="GH9" s="92"/>
      <c r="GI9" s="92"/>
      <c r="GJ9" s="92"/>
      <c r="GK9" s="92"/>
      <c r="GL9" s="92"/>
      <c r="GM9" s="92"/>
      <c r="GN9" s="92"/>
      <c r="GO9" s="92"/>
      <c r="GP9" s="92"/>
      <c r="GQ9" s="92"/>
      <c r="GR9" s="92"/>
      <c r="GS9" s="92"/>
      <c r="GT9" s="92"/>
      <c r="GU9" s="92"/>
      <c r="GV9" s="92"/>
      <c r="GW9" s="92"/>
      <c r="GX9" s="92"/>
      <c r="GY9" s="92"/>
      <c r="GZ9" s="92"/>
      <c r="HA9" s="92"/>
      <c r="HB9" s="92"/>
      <c r="HC9" s="92"/>
      <c r="HD9" s="92"/>
      <c r="HE9" s="92"/>
      <c r="HF9" s="92"/>
      <c r="HG9" s="92"/>
      <c r="HH9" s="92"/>
      <c r="HI9" s="92"/>
      <c r="HJ9" s="92"/>
      <c r="HK9" s="92"/>
      <c r="HL9" s="92"/>
      <c r="HM9" s="92"/>
      <c r="HN9" s="92"/>
      <c r="HO9" s="92"/>
      <c r="HP9" s="92"/>
      <c r="HQ9" s="92"/>
      <c r="HR9" s="92"/>
      <c r="HS9" s="92"/>
      <c r="HT9" s="92"/>
      <c r="HU9" s="92"/>
      <c r="HV9" s="92"/>
      <c r="HW9" s="92"/>
      <c r="HX9" s="92"/>
      <c r="HY9" s="92"/>
      <c r="HZ9" s="92"/>
      <c r="IA9" s="92"/>
      <c r="IB9" s="92"/>
      <c r="IC9" s="92"/>
      <c r="ID9" s="92"/>
      <c r="IE9" s="92"/>
      <c r="IF9" s="92"/>
      <c r="IG9" s="92"/>
      <c r="IH9" s="92"/>
      <c r="II9" s="92"/>
      <c r="IJ9" s="92"/>
      <c r="IK9" s="92"/>
      <c r="IL9" s="92"/>
      <c r="IM9" s="92"/>
      <c r="IN9" s="92"/>
      <c r="IO9" s="92"/>
      <c r="IP9" s="92"/>
      <c r="IQ9" s="92"/>
      <c r="IR9" s="92"/>
      <c r="IS9" s="92"/>
      <c r="IT9" s="92"/>
      <c r="IU9" s="92"/>
      <c r="IV9" s="92"/>
      <c r="IW9" s="92"/>
      <c r="IX9" s="92"/>
      <c r="IY9" s="92"/>
      <c r="IZ9" s="92"/>
      <c r="JA9" s="92"/>
      <c r="JB9" s="92"/>
      <c r="JC9" s="92"/>
      <c r="JD9" s="92"/>
      <c r="JE9" s="92"/>
      <c r="JF9" s="92"/>
      <c r="JG9" s="92"/>
      <c r="JH9" s="92"/>
      <c r="JI9" s="92"/>
      <c r="JJ9" s="92"/>
      <c r="JK9" s="92"/>
      <c r="JL9" s="92"/>
      <c r="JM9" s="92"/>
      <c r="JN9" s="92"/>
      <c r="JO9" s="92"/>
      <c r="JP9" s="92"/>
      <c r="JQ9" s="92"/>
      <c r="JR9" s="92"/>
      <c r="JS9" s="92"/>
      <c r="JT9" s="92"/>
      <c r="JU9" s="92"/>
      <c r="JV9" s="92"/>
      <c r="JW9" s="92"/>
      <c r="JX9" s="92"/>
      <c r="JY9" s="92"/>
      <c r="JZ9" s="92"/>
      <c r="KA9" s="92"/>
      <c r="KB9" s="92"/>
      <c r="KC9" s="92"/>
      <c r="KD9" s="92"/>
      <c r="KE9" s="92"/>
      <c r="KF9" s="92"/>
      <c r="KG9" s="92"/>
      <c r="KH9" s="92"/>
      <c r="KI9" s="92"/>
      <c r="KJ9" s="92"/>
      <c r="KK9" s="92"/>
      <c r="KL9" s="92"/>
      <c r="KM9" s="92"/>
      <c r="KN9" s="92"/>
      <c r="KO9" s="92"/>
      <c r="KP9" s="92"/>
      <c r="KQ9" s="92"/>
      <c r="KR9" s="92"/>
      <c r="KS9" s="92"/>
      <c r="KT9" s="92"/>
      <c r="KU9" s="92"/>
      <c r="KV9" s="92"/>
      <c r="KW9" s="92"/>
      <c r="KX9" s="92"/>
      <c r="KY9" s="92"/>
      <c r="KZ9" s="92"/>
      <c r="LA9" s="92"/>
      <c r="LB9" s="92"/>
      <c r="LC9" s="92"/>
      <c r="LD9" s="92"/>
      <c r="LE9" s="92"/>
      <c r="LF9" s="92"/>
      <c r="LG9" s="92"/>
      <c r="LH9" s="92"/>
      <c r="LI9" s="92"/>
      <c r="LJ9" s="92"/>
      <c r="LK9" s="92"/>
      <c r="LL9" s="92"/>
      <c r="LM9" s="92"/>
      <c r="LN9" s="92"/>
      <c r="LO9" s="92"/>
      <c r="LP9" s="92"/>
      <c r="LQ9" s="92"/>
      <c r="LR9" s="92"/>
      <c r="LS9" s="92"/>
      <c r="LT9" s="92"/>
      <c r="LU9" s="92"/>
      <c r="LV9" s="92"/>
      <c r="LW9" s="92"/>
      <c r="LX9" s="92"/>
      <c r="LY9" s="92"/>
      <c r="LZ9" s="92"/>
      <c r="MA9" s="92"/>
      <c r="MB9" s="92"/>
      <c r="MC9" s="92"/>
      <c r="MD9" s="92"/>
      <c r="ME9" s="92"/>
      <c r="MF9" s="92"/>
      <c r="MG9" s="92"/>
      <c r="MH9" s="92"/>
      <c r="MI9" s="92"/>
      <c r="MJ9" s="92"/>
      <c r="MK9" s="92"/>
      <c r="ML9" s="92"/>
      <c r="MM9" s="92"/>
      <c r="MN9" s="92"/>
      <c r="MO9" s="92"/>
      <c r="MP9" s="92"/>
      <c r="MQ9" s="92"/>
      <c r="MR9" s="92"/>
      <c r="MS9" s="92"/>
      <c r="MT9" s="92"/>
      <c r="MU9" s="92"/>
      <c r="MV9" s="92"/>
      <c r="MW9" s="92"/>
      <c r="MX9" s="92"/>
      <c r="MY9" s="92"/>
      <c r="MZ9" s="92"/>
      <c r="NA9" s="92"/>
      <c r="NB9" s="92"/>
      <c r="NC9" s="92"/>
      <c r="ND9" s="92"/>
      <c r="NE9" s="92"/>
      <c r="NF9" s="92"/>
      <c r="NG9" s="92"/>
      <c r="NH9" s="92"/>
      <c r="NI9" s="92"/>
      <c r="NJ9" s="92"/>
      <c r="NK9" s="92"/>
      <c r="NL9" s="92"/>
      <c r="NM9" s="92"/>
      <c r="NN9" s="92"/>
      <c r="NO9" s="92"/>
      <c r="NP9" s="92"/>
      <c r="NQ9" s="92"/>
      <c r="NR9" s="92"/>
      <c r="NS9" s="92"/>
      <c r="NT9" s="92"/>
      <c r="NU9" s="92"/>
      <c r="NV9" s="92"/>
      <c r="NW9" s="92"/>
      <c r="NX9" s="92"/>
      <c r="NY9" s="92"/>
      <c r="NZ9" s="92"/>
      <c r="OA9" s="92"/>
      <c r="OB9" s="92"/>
      <c r="OC9" s="92"/>
      <c r="OD9" s="92"/>
      <c r="OE9" s="92"/>
      <c r="OF9" s="92"/>
      <c r="OG9" s="92"/>
      <c r="OH9" s="92"/>
      <c r="OI9" s="92"/>
      <c r="OJ9" s="92"/>
      <c r="OK9" s="92"/>
      <c r="OL9" s="92"/>
      <c r="OM9" s="92"/>
      <c r="ON9" s="92"/>
      <c r="OO9" s="92"/>
      <c r="OP9" s="92"/>
      <c r="OQ9" s="92"/>
      <c r="OR9" s="92"/>
      <c r="OS9" s="92"/>
      <c r="OT9" s="92"/>
      <c r="OU9" s="92"/>
      <c r="OV9" s="92"/>
      <c r="OW9" s="92"/>
      <c r="OX9" s="92"/>
      <c r="OY9" s="92"/>
      <c r="OZ9" s="92"/>
      <c r="PA9" s="92"/>
      <c r="PB9" s="92"/>
      <c r="PC9" s="92"/>
      <c r="PD9" s="92"/>
      <c r="PE9" s="92"/>
      <c r="PF9" s="92"/>
      <c r="PG9" s="92"/>
      <c r="PH9" s="92"/>
      <c r="PI9" s="92"/>
      <c r="PJ9" s="92"/>
      <c r="PK9" s="92"/>
      <c r="PL9" s="92"/>
      <c r="PM9" s="92"/>
      <c r="PN9" s="92"/>
      <c r="PO9" s="92"/>
      <c r="PP9" s="92"/>
      <c r="PQ9" s="92"/>
      <c r="PR9" s="92"/>
      <c r="PS9" s="92"/>
      <c r="PT9" s="92"/>
      <c r="PU9" s="92"/>
      <c r="PV9" s="92"/>
      <c r="PW9" s="92"/>
      <c r="PX9" s="92"/>
      <c r="PY9" s="92"/>
      <c r="PZ9" s="92"/>
      <c r="QA9" s="92"/>
      <c r="QB9" s="92"/>
      <c r="QC9" s="92"/>
      <c r="QD9" s="92"/>
      <c r="QE9" s="92"/>
      <c r="QF9" s="92"/>
      <c r="QG9" s="92"/>
      <c r="QH9" s="92"/>
      <c r="QI9" s="92"/>
      <c r="QJ9" s="92"/>
      <c r="QK9" s="92"/>
      <c r="QL9" s="92"/>
      <c r="QM9" s="92"/>
      <c r="QN9" s="92"/>
      <c r="QO9" s="92"/>
      <c r="QP9" s="92"/>
      <c r="QQ9" s="92"/>
      <c r="QR9" s="92"/>
      <c r="QS9" s="92"/>
      <c r="QT9" s="92"/>
      <c r="QU9" s="92"/>
      <c r="QV9" s="92"/>
      <c r="QW9" s="92"/>
      <c r="QX9" s="92"/>
      <c r="QY9" s="92"/>
      <c r="QZ9" s="92"/>
      <c r="RA9" s="92"/>
      <c r="RB9" s="92"/>
      <c r="RC9" s="92"/>
      <c r="RD9" s="92"/>
      <c r="RE9" s="92"/>
      <c r="RF9" s="92"/>
      <c r="RG9" s="92"/>
      <c r="RH9" s="92"/>
      <c r="RI9" s="92"/>
      <c r="RJ9" s="92"/>
      <c r="RK9" s="92"/>
      <c r="RL9" s="92"/>
      <c r="RM9" s="92"/>
      <c r="RN9" s="92"/>
      <c r="RO9" s="92"/>
      <c r="RP9" s="92"/>
      <c r="RQ9" s="92"/>
      <c r="RR9" s="92"/>
      <c r="RS9" s="92"/>
      <c r="RT9" s="92"/>
      <c r="RU9" s="92"/>
      <c r="RV9" s="92"/>
      <c r="RW9" s="92"/>
      <c r="RX9" s="92"/>
      <c r="RY9" s="92"/>
      <c r="RZ9" s="92"/>
      <c r="SA9" s="92"/>
      <c r="SB9" s="92"/>
      <c r="SC9" s="92"/>
      <c r="SD9" s="92"/>
      <c r="SE9" s="92"/>
      <c r="SF9" s="92"/>
      <c r="SG9" s="92"/>
      <c r="SH9" s="92"/>
      <c r="SI9" s="92"/>
      <c r="SJ9" s="92"/>
      <c r="SK9" s="92"/>
      <c r="SL9" s="92"/>
      <c r="SM9" s="92"/>
      <c r="SN9" s="92"/>
      <c r="SO9" s="92"/>
      <c r="SP9" s="92"/>
      <c r="SQ9" s="92"/>
      <c r="SR9" s="92"/>
      <c r="SS9" s="92"/>
      <c r="ST9" s="92"/>
      <c r="SU9" s="92"/>
      <c r="SV9" s="92"/>
      <c r="SW9" s="92"/>
      <c r="SX9" s="92"/>
      <c r="SY9" s="92"/>
      <c r="SZ9" s="92"/>
      <c r="TA9" s="92"/>
      <c r="TB9" s="92"/>
      <c r="TC9" s="92"/>
      <c r="TD9" s="92"/>
      <c r="TE9" s="92"/>
      <c r="TF9" s="92"/>
      <c r="TG9" s="92"/>
      <c r="TH9" s="92"/>
      <c r="TI9" s="92"/>
      <c r="TJ9" s="92"/>
      <c r="TK9" s="92"/>
      <c r="TL9" s="92"/>
      <c r="TM9" s="92"/>
      <c r="TN9" s="92"/>
      <c r="TO9" s="92"/>
      <c r="TP9" s="92"/>
      <c r="TQ9" s="92"/>
      <c r="TR9" s="92"/>
      <c r="TS9" s="92"/>
      <c r="TT9" s="92"/>
      <c r="TU9" s="92"/>
      <c r="TV9" s="92"/>
      <c r="TW9" s="92"/>
      <c r="TX9" s="92"/>
      <c r="TY9" s="92"/>
      <c r="TZ9" s="92"/>
      <c r="UA9" s="92"/>
      <c r="UB9" s="92"/>
      <c r="UC9" s="92"/>
      <c r="UD9" s="92"/>
      <c r="UE9" s="92"/>
      <c r="UF9" s="92"/>
      <c r="UG9" s="92"/>
      <c r="UH9" s="92"/>
      <c r="UI9" s="92"/>
      <c r="UJ9" s="92"/>
      <c r="UK9" s="92"/>
      <c r="UL9" s="92"/>
      <c r="UM9" s="92"/>
      <c r="UN9" s="92"/>
      <c r="UO9" s="92"/>
      <c r="UP9" s="92"/>
      <c r="UQ9" s="92"/>
      <c r="UR9" s="92"/>
      <c r="US9" s="92"/>
      <c r="UT9" s="92"/>
      <c r="UU9" s="92"/>
      <c r="UV9" s="92"/>
      <c r="UW9" s="92"/>
      <c r="UX9" s="92"/>
      <c r="UY9" s="92"/>
      <c r="UZ9" s="92"/>
      <c r="VA9" s="92"/>
      <c r="VB9" s="92"/>
      <c r="VC9" s="92"/>
      <c r="VD9" s="92"/>
      <c r="VE9" s="92"/>
      <c r="VF9" s="92"/>
      <c r="VG9" s="92"/>
      <c r="VH9" s="92"/>
      <c r="VI9" s="92"/>
      <c r="VJ9" s="92"/>
      <c r="VK9" s="92"/>
      <c r="VL9" s="92"/>
      <c r="VM9" s="92"/>
      <c r="VN9" s="92"/>
      <c r="VO9" s="92"/>
      <c r="VP9" s="92"/>
      <c r="VQ9" s="92"/>
      <c r="VR9" s="92"/>
      <c r="VS9" s="92"/>
      <c r="VT9" s="92"/>
      <c r="VU9" s="92"/>
      <c r="VV9" s="92"/>
      <c r="VW9" s="92"/>
      <c r="VX9" s="92"/>
      <c r="VY9" s="92"/>
      <c r="VZ9" s="92"/>
      <c r="WA9" s="92"/>
      <c r="WB9" s="92"/>
      <c r="WC9" s="92"/>
      <c r="WD9" s="92"/>
      <c r="WE9" s="92"/>
      <c r="WF9" s="92"/>
      <c r="WG9" s="92"/>
      <c r="WH9" s="92"/>
      <c r="WI9" s="92"/>
      <c r="WJ9" s="92"/>
      <c r="WK9" s="92"/>
      <c r="WL9" s="92"/>
      <c r="WM9" s="92"/>
      <c r="WN9" s="92"/>
      <c r="WO9" s="92"/>
      <c r="WP9" s="92"/>
      <c r="WQ9" s="92"/>
      <c r="WR9" s="92"/>
      <c r="WS9" s="92"/>
      <c r="WT9" s="92"/>
      <c r="WU9" s="92"/>
      <c r="WV9" s="92"/>
      <c r="WW9" s="92"/>
      <c r="WX9" s="92"/>
      <c r="WY9" s="92"/>
      <c r="WZ9" s="92"/>
      <c r="XA9" s="92"/>
      <c r="XB9" s="92"/>
      <c r="XC9" s="92"/>
      <c r="XD9" s="92"/>
      <c r="XE9" s="92"/>
      <c r="XF9" s="92"/>
      <c r="XG9" s="92"/>
      <c r="XH9" s="92"/>
      <c r="XI9" s="92"/>
      <c r="XJ9" s="92"/>
      <c r="XK9" s="92"/>
      <c r="XL9" s="92"/>
      <c r="XM9" s="92"/>
      <c r="XN9" s="92"/>
      <c r="XO9" s="92"/>
      <c r="XP9" s="92"/>
      <c r="XQ9" s="92"/>
      <c r="XR9" s="92"/>
      <c r="XS9" s="92"/>
      <c r="XT9" s="92"/>
      <c r="XU9" s="92"/>
      <c r="XV9" s="92"/>
      <c r="XW9" s="92"/>
      <c r="XX9" s="92"/>
      <c r="XY9" s="92"/>
      <c r="XZ9" s="92"/>
      <c r="YA9" s="92"/>
      <c r="YB9" s="92"/>
      <c r="YC9" s="92"/>
      <c r="YD9" s="92"/>
      <c r="YE9" s="92"/>
      <c r="YF9" s="92"/>
      <c r="YG9" s="92"/>
      <c r="YH9" s="92"/>
      <c r="YI9" s="92"/>
      <c r="YJ9" s="92"/>
      <c r="YK9" s="92"/>
      <c r="YL9" s="92"/>
      <c r="YM9" s="92"/>
      <c r="YN9" s="92"/>
      <c r="YO9" s="92"/>
      <c r="YP9" s="92"/>
      <c r="YQ9" s="92"/>
      <c r="YR9" s="92"/>
      <c r="YS9" s="92"/>
      <c r="YT9" s="92"/>
      <c r="YU9" s="92"/>
      <c r="YV9" s="92"/>
      <c r="YW9" s="92"/>
      <c r="YX9" s="92"/>
      <c r="YY9" s="92"/>
      <c r="YZ9" s="92"/>
      <c r="ZA9" s="92"/>
      <c r="ZB9" s="92"/>
      <c r="ZC9" s="92"/>
      <c r="ZD9" s="92"/>
      <c r="ZE9" s="92"/>
      <c r="ZF9" s="92"/>
      <c r="ZG9" s="92"/>
      <c r="ZH9" s="92"/>
      <c r="ZI9" s="92"/>
      <c r="ZJ9" s="92"/>
      <c r="ZK9" s="92"/>
      <c r="ZL9" s="92"/>
      <c r="ZM9" s="92"/>
      <c r="ZN9" s="92"/>
      <c r="ZO9" s="92"/>
      <c r="ZP9" s="92"/>
      <c r="ZQ9" s="92"/>
      <c r="ZR9" s="92"/>
      <c r="ZS9" s="92"/>
      <c r="ZT9" s="92"/>
      <c r="ZU9" s="92"/>
      <c r="ZV9" s="92"/>
      <c r="ZW9" s="92"/>
      <c r="ZX9" s="92"/>
      <c r="ZY9" s="92"/>
      <c r="ZZ9" s="92"/>
      <c r="AAA9" s="92"/>
      <c r="AAB9" s="92"/>
      <c r="AAC9" s="92"/>
      <c r="AAD9" s="92"/>
      <c r="AAE9" s="92"/>
      <c r="AAF9" s="92"/>
      <c r="AAG9" s="92"/>
      <c r="AAH9" s="92"/>
      <c r="AAI9" s="92"/>
      <c r="AAJ9" s="92"/>
      <c r="AAK9" s="92"/>
      <c r="AAL9" s="92"/>
      <c r="AAM9" s="92"/>
      <c r="AAN9" s="92"/>
      <c r="AAO9" s="92"/>
      <c r="AAP9" s="92"/>
      <c r="AAQ9" s="92"/>
      <c r="AAR9" s="92"/>
      <c r="AAS9" s="92"/>
      <c r="AAT9" s="92"/>
      <c r="AAU9" s="92"/>
      <c r="AAV9" s="92"/>
      <c r="AAW9" s="92"/>
      <c r="AAX9" s="92"/>
      <c r="AAY9" s="92"/>
      <c r="AAZ9" s="92"/>
      <c r="ABA9" s="92"/>
      <c r="ABB9" s="92"/>
      <c r="ABC9" s="92"/>
      <c r="ABD9" s="92"/>
      <c r="ABE9" s="92"/>
      <c r="ABF9" s="92"/>
      <c r="ABG9" s="92"/>
      <c r="ABH9" s="92"/>
      <c r="ABI9" s="92"/>
      <c r="ABJ9" s="92"/>
      <c r="ABK9" s="92"/>
      <c r="ABL9" s="92"/>
      <c r="ABM9" s="92"/>
      <c r="ABN9" s="92"/>
      <c r="ABO9" s="92"/>
      <c r="ABP9" s="92"/>
      <c r="ABQ9" s="92"/>
      <c r="ABR9" s="92"/>
      <c r="ABS9" s="92"/>
      <c r="ABT9" s="92"/>
      <c r="ABU9" s="92"/>
      <c r="ABV9" s="92"/>
      <c r="ABW9" s="92"/>
      <c r="ABX9" s="92"/>
      <c r="ABY9" s="92"/>
      <c r="ABZ9" s="92"/>
      <c r="ACA9" s="92"/>
      <c r="ACB9" s="92"/>
      <c r="ACC9" s="92"/>
      <c r="ACD9" s="92"/>
      <c r="ACE9" s="92"/>
      <c r="ACF9" s="92"/>
      <c r="ACG9" s="92"/>
      <c r="ACH9" s="92"/>
      <c r="ACI9" s="92"/>
      <c r="ACJ9" s="92"/>
      <c r="ACK9" s="92"/>
      <c r="ACL9" s="92"/>
      <c r="ACM9" s="92"/>
      <c r="ACN9" s="92"/>
      <c r="ACO9" s="92"/>
      <c r="ACP9" s="92"/>
      <c r="ACQ9" s="92"/>
      <c r="ACR9" s="92"/>
      <c r="ACS9" s="92"/>
      <c r="ACT9" s="92"/>
      <c r="ACU9" s="92"/>
      <c r="ACV9" s="92"/>
      <c r="ACW9" s="92"/>
      <c r="ACX9" s="92"/>
      <c r="ACY9" s="92"/>
      <c r="ACZ9" s="92"/>
      <c r="ADA9" s="92"/>
      <c r="ADB9" s="92"/>
      <c r="ADC9" s="92"/>
      <c r="ADD9" s="92"/>
      <c r="ADE9" s="92"/>
      <c r="ADF9" s="92"/>
      <c r="ADG9" s="92"/>
      <c r="ADH9" s="92"/>
      <c r="ADI9" s="92"/>
      <c r="ADJ9" s="92"/>
      <c r="ADK9" s="92"/>
      <c r="ADL9" s="92"/>
      <c r="ADM9" s="92"/>
      <c r="ADN9" s="92"/>
      <c r="ADO9" s="92"/>
      <c r="ADP9" s="92"/>
      <c r="ADQ9" s="92"/>
      <c r="ADR9" s="92"/>
      <c r="ADS9" s="92"/>
      <c r="ADT9" s="92"/>
      <c r="ADU9" s="92"/>
      <c r="ADV9" s="92"/>
      <c r="ADW9" s="92"/>
      <c r="ADX9" s="92"/>
      <c r="ADY9" s="92"/>
      <c r="ADZ9" s="92"/>
      <c r="AEA9" s="92"/>
      <c r="AEB9" s="92"/>
      <c r="AEC9" s="92"/>
      <c r="AED9" s="92"/>
      <c r="AEE9" s="92"/>
      <c r="AEF9" s="92"/>
      <c r="AEG9" s="92"/>
      <c r="AEH9" s="92"/>
      <c r="AEI9" s="92"/>
      <c r="AEJ9" s="92"/>
      <c r="AEK9" s="92"/>
      <c r="AEL9" s="92"/>
      <c r="AEM9" s="92"/>
      <c r="AEN9" s="92"/>
      <c r="AEO9" s="92"/>
      <c r="AEP9" s="92"/>
      <c r="AEQ9" s="92"/>
      <c r="AER9" s="92"/>
      <c r="AES9" s="92"/>
      <c r="AET9" s="92"/>
      <c r="AEU9" s="92"/>
      <c r="AEV9" s="92"/>
      <c r="AEW9" s="92"/>
      <c r="AEX9" s="92"/>
      <c r="AEY9" s="92"/>
      <c r="AEZ9" s="92"/>
      <c r="AFA9" s="92"/>
      <c r="AFB9" s="92"/>
      <c r="AFC9" s="92"/>
      <c r="AFD9" s="92"/>
      <c r="AFE9" s="92"/>
      <c r="AFF9" s="92"/>
      <c r="AFG9" s="92"/>
      <c r="AFH9" s="92"/>
      <c r="AFI9" s="92"/>
      <c r="AFJ9" s="92"/>
      <c r="AFK9" s="92"/>
      <c r="AFL9" s="92"/>
      <c r="AFM9" s="92"/>
      <c r="AFN9" s="92"/>
      <c r="AFO9" s="92"/>
      <c r="AFP9" s="92"/>
      <c r="AFQ9" s="92"/>
      <c r="AFR9" s="92"/>
      <c r="AFS9" s="92"/>
      <c r="AFT9" s="92"/>
      <c r="AFU9" s="92"/>
      <c r="AFV9" s="92"/>
      <c r="AFW9" s="92"/>
      <c r="AFX9" s="92"/>
      <c r="AFY9" s="92"/>
      <c r="AFZ9" s="92"/>
      <c r="AGA9" s="92"/>
      <c r="AGB9" s="92"/>
      <c r="AGC9" s="92"/>
      <c r="AGD9" s="92"/>
      <c r="AGE9" s="92"/>
      <c r="AGF9" s="92"/>
      <c r="AGG9" s="92"/>
      <c r="AGH9" s="92"/>
      <c r="AGI9" s="92"/>
      <c r="AGJ9" s="92"/>
      <c r="AGK9" s="92"/>
      <c r="AGL9" s="92"/>
      <c r="AGM9" s="92"/>
      <c r="AGN9" s="92"/>
      <c r="AGO9" s="92"/>
      <c r="AGP9" s="92"/>
      <c r="AGQ9" s="92"/>
      <c r="AGR9" s="92"/>
      <c r="AGS9" s="92"/>
      <c r="AGT9" s="92"/>
      <c r="AGU9" s="92"/>
      <c r="AGV9" s="92"/>
      <c r="AGW9" s="92"/>
      <c r="AGX9" s="92"/>
      <c r="AGY9" s="92"/>
      <c r="AGZ9" s="92"/>
      <c r="AHA9" s="92"/>
      <c r="AHB9" s="92"/>
      <c r="AHC9" s="92"/>
      <c r="AHD9" s="92"/>
      <c r="AHE9" s="92"/>
      <c r="AHF9" s="92"/>
      <c r="AHG9" s="92"/>
      <c r="AHH9" s="92"/>
      <c r="AHI9" s="92"/>
      <c r="AHJ9" s="92"/>
      <c r="AHK9" s="92"/>
      <c r="AHL9" s="92"/>
      <c r="AHM9" s="92"/>
      <c r="AHN9" s="92"/>
      <c r="AHO9" s="92"/>
      <c r="AHP9" s="92"/>
      <c r="AHQ9" s="92"/>
      <c r="AHR9" s="92"/>
      <c r="AHS9" s="92"/>
      <c r="AHT9" s="92"/>
      <c r="AHU9" s="92"/>
      <c r="AHV9" s="92"/>
      <c r="AHW9" s="92"/>
      <c r="AHX9" s="92"/>
      <c r="AHY9" s="92"/>
      <c r="AHZ9" s="92"/>
      <c r="AIA9" s="92"/>
      <c r="AIB9" s="92"/>
      <c r="AIC9" s="92"/>
      <c r="AID9" s="92"/>
      <c r="AIE9" s="92"/>
      <c r="AIF9" s="92"/>
      <c r="AIG9" s="92"/>
      <c r="AIH9" s="92"/>
      <c r="AII9" s="92"/>
      <c r="AIJ9" s="92"/>
      <c r="AIK9" s="92"/>
      <c r="AIL9" s="92"/>
      <c r="AIM9" s="92"/>
      <c r="AIN9" s="92"/>
      <c r="AIO9" s="92"/>
      <c r="AIP9" s="92"/>
      <c r="AIQ9" s="92"/>
      <c r="AIR9" s="92"/>
      <c r="AIS9" s="92"/>
      <c r="AIT9" s="92"/>
      <c r="AIU9" s="92"/>
      <c r="AIV9" s="92"/>
      <c r="AIW9" s="92"/>
      <c r="AIX9" s="92"/>
      <c r="AIY9" s="92"/>
      <c r="AIZ9" s="92"/>
      <c r="AJA9" s="92"/>
      <c r="AJB9" s="92"/>
      <c r="AJC9" s="92"/>
      <c r="AJD9" s="92"/>
      <c r="AJE9" s="92"/>
      <c r="AJF9" s="92"/>
      <c r="AJG9" s="92"/>
      <c r="AJH9" s="92"/>
      <c r="AJI9" s="92"/>
      <c r="AJJ9" s="92"/>
      <c r="AJK9" s="92"/>
      <c r="AJL9" s="92"/>
      <c r="AJM9" s="92"/>
      <c r="AJN9" s="92"/>
      <c r="AJO9" s="92"/>
      <c r="AJP9" s="92"/>
      <c r="AJQ9" s="92"/>
      <c r="AJR9" s="92"/>
      <c r="AJS9" s="92"/>
      <c r="AJT9" s="92"/>
      <c r="AJU9" s="92"/>
      <c r="AJV9" s="92"/>
      <c r="AJW9" s="92"/>
      <c r="AJX9" s="92"/>
      <c r="AJY9" s="92"/>
      <c r="AJZ9" s="92"/>
      <c r="AKA9" s="92"/>
      <c r="AKB9" s="92"/>
      <c r="AKC9" s="92"/>
      <c r="AKD9" s="92"/>
      <c r="AKE9" s="92"/>
      <c r="AKF9" s="92"/>
      <c r="AKG9" s="92"/>
      <c r="AKH9" s="92"/>
      <c r="AKI9" s="92"/>
      <c r="AKJ9" s="92"/>
      <c r="AKK9" s="92"/>
      <c r="AKL9" s="92"/>
      <c r="AKM9" s="92"/>
      <c r="AKN9" s="92"/>
      <c r="AKO9" s="92"/>
      <c r="AKP9" s="92"/>
      <c r="AKQ9" s="92"/>
      <c r="AKR9" s="92"/>
      <c r="AKS9" s="92"/>
      <c r="AKT9" s="92"/>
      <c r="AKU9" s="92"/>
      <c r="AKV9" s="92"/>
      <c r="AKW9" s="92"/>
      <c r="AKX9" s="92"/>
      <c r="AKY9" s="92"/>
      <c r="AKZ9" s="92"/>
      <c r="ALA9" s="92"/>
      <c r="ALB9" s="92"/>
      <c r="ALC9" s="92"/>
      <c r="ALD9" s="92"/>
      <c r="ALE9" s="92"/>
      <c r="ALF9" s="92"/>
      <c r="ALG9" s="92"/>
      <c r="ALH9" s="92"/>
      <c r="ALI9" s="92"/>
      <c r="ALJ9" s="92"/>
      <c r="ALK9" s="92"/>
      <c r="ALL9" s="92"/>
      <c r="ALM9" s="92"/>
      <c r="ALN9" s="92"/>
      <c r="ALO9" s="92"/>
      <c r="ALP9" s="92"/>
      <c r="ALQ9" s="92"/>
      <c r="ALR9" s="92"/>
      <c r="ALS9" s="92"/>
      <c r="ALT9" s="92"/>
      <c r="ALU9" s="92"/>
      <c r="ALV9" s="92"/>
      <c r="ALW9" s="92"/>
      <c r="ALX9" s="92"/>
      <c r="ALY9" s="92"/>
      <c r="ALZ9" s="92"/>
      <c r="AMA9" s="92"/>
      <c r="AMB9" s="92"/>
      <c r="AMC9" s="92"/>
      <c r="AMD9" s="92"/>
      <c r="AME9" s="92"/>
      <c r="AMF9" s="92"/>
      <c r="AMG9" s="92"/>
      <c r="AMH9" s="92"/>
      <c r="AMI9" s="92"/>
      <c r="AMJ9" s="92"/>
      <c r="AMK9" s="92"/>
      <c r="AML9" s="92"/>
      <c r="AMM9" s="92"/>
      <c r="AMN9" s="92"/>
      <c r="AMO9" s="92"/>
      <c r="AMP9" s="92"/>
      <c r="AMQ9" s="92"/>
      <c r="AMR9" s="92"/>
      <c r="AMS9" s="92"/>
      <c r="AMT9" s="92"/>
      <c r="AMU9" s="92"/>
      <c r="AMV9" s="92"/>
      <c r="AMW9" s="92"/>
      <c r="AMX9" s="92"/>
      <c r="AMY9" s="92"/>
      <c r="AMZ9" s="92"/>
      <c r="ANA9" s="92"/>
      <c r="ANB9" s="92"/>
      <c r="ANC9" s="92"/>
      <c r="AND9" s="92"/>
      <c r="ANE9" s="92"/>
      <c r="ANF9" s="92"/>
      <c r="ANG9" s="92"/>
      <c r="ANH9" s="92"/>
      <c r="ANI9" s="92"/>
      <c r="ANJ9" s="92"/>
      <c r="ANK9" s="92"/>
      <c r="ANL9" s="92"/>
      <c r="ANM9" s="92"/>
      <c r="ANN9" s="92"/>
      <c r="ANO9" s="92"/>
      <c r="ANP9" s="92"/>
      <c r="ANQ9" s="92"/>
      <c r="ANR9" s="92"/>
      <c r="ANS9" s="92"/>
      <c r="ANT9" s="92"/>
      <c r="ANU9" s="92"/>
      <c r="ANV9" s="92"/>
      <c r="ANW9" s="92"/>
      <c r="ANX9" s="92"/>
      <c r="ANY9" s="92"/>
      <c r="ANZ9" s="92"/>
      <c r="AOA9" s="92"/>
      <c r="AOB9" s="92"/>
      <c r="AOC9" s="92"/>
      <c r="AOD9" s="92"/>
      <c r="AOE9" s="92"/>
      <c r="AOF9" s="92"/>
      <c r="AOG9" s="92"/>
      <c r="AOH9" s="92"/>
      <c r="AOI9" s="92"/>
      <c r="AOJ9" s="92"/>
      <c r="AOK9" s="92"/>
      <c r="AOL9" s="92"/>
      <c r="AOM9" s="92"/>
      <c r="AON9" s="92"/>
      <c r="AOO9" s="92"/>
      <c r="AOP9" s="92"/>
      <c r="AOQ9" s="92"/>
      <c r="AOR9" s="92"/>
      <c r="AOS9" s="92"/>
      <c r="AOT9" s="92"/>
      <c r="AOU9" s="92"/>
      <c r="AOV9" s="92"/>
      <c r="AOW9" s="92"/>
      <c r="AOX9" s="92"/>
      <c r="AOY9" s="92"/>
      <c r="AOZ9" s="92"/>
      <c r="APA9" s="92"/>
      <c r="APB9" s="92"/>
      <c r="APC9" s="92"/>
      <c r="APD9" s="92"/>
      <c r="APE9" s="92"/>
      <c r="APF9" s="92"/>
      <c r="APG9" s="92"/>
      <c r="APH9" s="92"/>
      <c r="API9" s="92"/>
      <c r="APJ9" s="92"/>
      <c r="APK9" s="92"/>
      <c r="APL9" s="92"/>
      <c r="APM9" s="92"/>
      <c r="APN9" s="92"/>
      <c r="APO9" s="92"/>
      <c r="APP9" s="92"/>
      <c r="APQ9" s="92"/>
      <c r="APR9" s="92"/>
      <c r="APS9" s="92"/>
      <c r="APT9" s="92"/>
      <c r="APU9" s="92"/>
      <c r="APV9" s="92"/>
      <c r="APW9" s="92"/>
      <c r="APX9" s="92"/>
      <c r="APY9" s="92"/>
      <c r="APZ9" s="92"/>
      <c r="AQA9" s="92"/>
      <c r="AQB9" s="92"/>
      <c r="AQC9" s="92"/>
      <c r="AQD9" s="92"/>
      <c r="AQE9" s="92"/>
      <c r="AQF9" s="92"/>
      <c r="AQG9" s="92"/>
      <c r="AQH9" s="92"/>
      <c r="AQI9" s="92"/>
      <c r="AQJ9" s="92"/>
      <c r="AQK9" s="92"/>
      <c r="AQL9" s="92"/>
      <c r="AQM9" s="92"/>
      <c r="AQN9" s="92"/>
      <c r="AQO9" s="92"/>
      <c r="AQP9" s="92"/>
      <c r="AQQ9" s="92"/>
      <c r="AQR9" s="92"/>
      <c r="AQS9" s="92"/>
      <c r="AQT9" s="92"/>
      <c r="AQU9" s="92"/>
      <c r="AQV9" s="92"/>
      <c r="AQW9" s="92"/>
      <c r="AQX9" s="92"/>
      <c r="AQY9" s="92"/>
      <c r="AQZ9" s="92"/>
      <c r="ARA9" s="92"/>
      <c r="ARB9" s="92"/>
      <c r="ARC9" s="92"/>
      <c r="ARD9" s="92"/>
      <c r="ARE9" s="92"/>
      <c r="ARF9" s="92"/>
      <c r="ARG9" s="92"/>
      <c r="ARH9" s="92"/>
      <c r="ARI9" s="92"/>
      <c r="ARJ9" s="92"/>
      <c r="ARK9" s="92"/>
      <c r="ARL9" s="92"/>
      <c r="ARM9" s="92"/>
      <c r="ARN9" s="92"/>
      <c r="ARO9" s="92"/>
      <c r="ARP9" s="92"/>
      <c r="ARQ9" s="92"/>
      <c r="ARR9" s="92"/>
      <c r="ARS9" s="92"/>
      <c r="ART9" s="92"/>
      <c r="ARU9" s="92"/>
      <c r="ARV9" s="92"/>
      <c r="ARW9" s="92"/>
      <c r="ARX9" s="92"/>
      <c r="ARY9" s="92"/>
      <c r="ARZ9" s="92"/>
      <c r="ASA9" s="92"/>
      <c r="ASB9" s="92"/>
      <c r="ASC9" s="92"/>
      <c r="ASD9" s="92"/>
      <c r="ASE9" s="92"/>
      <c r="ASF9" s="92"/>
      <c r="ASG9" s="92"/>
      <c r="ASH9" s="92"/>
      <c r="ASI9" s="92"/>
      <c r="ASJ9" s="92"/>
      <c r="ASK9" s="92"/>
      <c r="ASL9" s="92"/>
      <c r="ASM9" s="92"/>
      <c r="ASN9" s="92"/>
      <c r="ASO9" s="92"/>
      <c r="ASP9" s="92"/>
      <c r="ASQ9" s="92"/>
      <c r="ASR9" s="92"/>
      <c r="ASS9" s="92"/>
      <c r="AST9" s="92"/>
      <c r="ASU9" s="92"/>
      <c r="ASV9" s="92"/>
      <c r="ASW9" s="92"/>
      <c r="ASX9" s="92"/>
      <c r="ASY9" s="92"/>
      <c r="ASZ9" s="92"/>
      <c r="ATA9" s="92"/>
      <c r="ATB9" s="92"/>
      <c r="ATC9" s="92"/>
      <c r="ATD9" s="92"/>
      <c r="ATE9" s="92"/>
      <c r="ATF9" s="92"/>
      <c r="ATG9" s="92"/>
      <c r="ATH9" s="92"/>
      <c r="ATI9" s="92"/>
      <c r="ATJ9" s="92"/>
      <c r="ATK9" s="92"/>
      <c r="ATL9" s="92"/>
      <c r="ATM9" s="92"/>
      <c r="ATN9" s="92"/>
      <c r="ATO9" s="92"/>
      <c r="ATP9" s="92"/>
      <c r="ATQ9" s="92"/>
      <c r="ATR9" s="92"/>
      <c r="ATS9" s="92"/>
      <c r="ATT9" s="92"/>
      <c r="ATU9" s="92"/>
      <c r="ATV9" s="92"/>
      <c r="ATW9" s="92"/>
      <c r="ATX9" s="92"/>
      <c r="ATY9" s="92"/>
      <c r="ATZ9" s="92"/>
      <c r="AUA9" s="92"/>
      <c r="AUB9" s="92"/>
      <c r="AUC9" s="92"/>
      <c r="AUD9" s="92"/>
      <c r="AUE9" s="92"/>
      <c r="AUF9" s="92"/>
      <c r="AUG9" s="92"/>
      <c r="AUH9" s="92"/>
      <c r="AUI9" s="92"/>
      <c r="AUJ9" s="92"/>
      <c r="AUK9" s="92"/>
      <c r="AUL9" s="92"/>
      <c r="AUM9" s="92"/>
      <c r="AUN9" s="92"/>
      <c r="AUO9" s="92"/>
      <c r="AUP9" s="92"/>
      <c r="AUQ9" s="92"/>
      <c r="AUR9" s="92"/>
      <c r="AUS9" s="92"/>
      <c r="AUT9" s="92"/>
      <c r="AUU9" s="92"/>
      <c r="AUV9" s="92"/>
      <c r="AUW9" s="92"/>
      <c r="AUX9" s="92"/>
      <c r="AUY9" s="92"/>
      <c r="AUZ9" s="92"/>
      <c r="AVA9" s="92"/>
      <c r="AVB9" s="92"/>
      <c r="AVC9" s="92"/>
      <c r="AVD9" s="92"/>
      <c r="AVE9" s="92"/>
      <c r="AVF9" s="92"/>
      <c r="AVG9" s="92"/>
      <c r="AVH9" s="92"/>
      <c r="AVI9" s="92"/>
      <c r="AVJ9" s="92"/>
      <c r="AVK9" s="92"/>
      <c r="AVL9" s="92"/>
      <c r="AVM9" s="92"/>
      <c r="AVN9" s="92"/>
      <c r="AVO9" s="92"/>
      <c r="AVP9" s="92"/>
      <c r="AVQ9" s="92"/>
      <c r="AVR9" s="92"/>
      <c r="AVS9" s="92"/>
      <c r="AVT9" s="92"/>
      <c r="AVU9" s="92"/>
      <c r="AVV9" s="92"/>
      <c r="AVW9" s="92"/>
      <c r="AVX9" s="92"/>
      <c r="AVY9" s="92"/>
      <c r="AVZ9" s="92"/>
      <c r="AWA9" s="92"/>
      <c r="AWB9" s="92"/>
      <c r="AWC9" s="92"/>
      <c r="AWD9" s="92"/>
      <c r="AWE9" s="92"/>
      <c r="AWF9" s="92"/>
      <c r="AWG9" s="92"/>
      <c r="AWH9" s="92"/>
      <c r="AWI9" s="92"/>
      <c r="AWJ9" s="92"/>
      <c r="AWK9" s="92"/>
      <c r="AWL9" s="92"/>
      <c r="AWM9" s="92"/>
      <c r="AWN9" s="92"/>
      <c r="AWO9" s="92"/>
      <c r="AWP9" s="92"/>
      <c r="AWQ9" s="92"/>
      <c r="AWR9" s="92"/>
      <c r="AWS9" s="92"/>
      <c r="AWT9" s="92"/>
      <c r="AWU9" s="92"/>
      <c r="AWV9" s="92"/>
      <c r="AWW9" s="92"/>
      <c r="AWX9" s="92"/>
      <c r="AWY9" s="92"/>
      <c r="AWZ9" s="92"/>
      <c r="AXA9" s="92"/>
      <c r="AXB9" s="92"/>
      <c r="AXC9" s="92"/>
      <c r="AXD9" s="92"/>
      <c r="AXE9" s="92"/>
      <c r="AXF9" s="92"/>
      <c r="AXG9" s="92"/>
      <c r="AXH9" s="92"/>
      <c r="AXI9" s="92"/>
      <c r="AXJ9" s="92"/>
      <c r="AXK9" s="92"/>
      <c r="AXL9" s="92"/>
      <c r="AXM9" s="92"/>
      <c r="AXN9" s="92"/>
      <c r="AXO9" s="92"/>
      <c r="AXP9" s="92"/>
      <c r="AXQ9" s="92"/>
      <c r="AXR9" s="92"/>
      <c r="AXS9" s="92"/>
      <c r="AXT9" s="92"/>
      <c r="AXU9" s="92"/>
      <c r="AXV9" s="92"/>
      <c r="AXW9" s="92"/>
      <c r="AXX9" s="92"/>
      <c r="AXY9" s="92"/>
      <c r="AXZ9" s="92"/>
      <c r="AYA9" s="92"/>
      <c r="AYB9" s="92"/>
      <c r="AYC9" s="92"/>
      <c r="AYD9" s="92"/>
      <c r="AYE9" s="92"/>
      <c r="AYF9" s="92"/>
      <c r="AYG9" s="92"/>
      <c r="AYH9" s="92"/>
      <c r="AYI9" s="92"/>
      <c r="AYJ9" s="92"/>
      <c r="AYK9" s="92"/>
      <c r="AYL9" s="92"/>
      <c r="AYM9" s="92"/>
      <c r="AYN9" s="92"/>
      <c r="AYO9" s="92"/>
      <c r="AYP9" s="92"/>
      <c r="AYQ9" s="92"/>
      <c r="AYR9" s="92"/>
      <c r="AYS9" s="92"/>
      <c r="AYT9" s="92"/>
      <c r="AYU9" s="92"/>
      <c r="AYV9" s="92"/>
      <c r="AYW9" s="92"/>
      <c r="AYX9" s="92"/>
      <c r="AYY9" s="92"/>
      <c r="AYZ9" s="92"/>
      <c r="AZA9" s="92"/>
      <c r="AZB9" s="92"/>
      <c r="AZC9" s="92"/>
      <c r="AZD9" s="92"/>
      <c r="AZE9" s="92"/>
      <c r="AZF9" s="92"/>
      <c r="AZG9" s="92"/>
      <c r="AZH9" s="92"/>
      <c r="AZI9" s="92"/>
      <c r="AZJ9" s="92"/>
      <c r="AZK9" s="92"/>
      <c r="AZL9" s="92"/>
      <c r="AZM9" s="92"/>
      <c r="AZN9" s="92"/>
      <c r="AZO9" s="92"/>
      <c r="AZP9" s="92"/>
      <c r="AZQ9" s="92"/>
      <c r="AZR9" s="92"/>
      <c r="AZS9" s="92"/>
      <c r="AZT9" s="92"/>
      <c r="AZU9" s="92"/>
      <c r="AZV9" s="92"/>
      <c r="AZW9" s="92"/>
      <c r="AZX9" s="92"/>
      <c r="AZY9" s="92"/>
      <c r="AZZ9" s="92"/>
      <c r="BAA9" s="92"/>
      <c r="BAB9" s="92"/>
      <c r="BAC9" s="92"/>
      <c r="BAD9" s="92"/>
      <c r="BAE9" s="92"/>
      <c r="BAF9" s="92"/>
      <c r="BAG9" s="92"/>
      <c r="BAH9" s="92"/>
      <c r="BAI9" s="92"/>
      <c r="BAJ9" s="92"/>
      <c r="BAK9" s="92"/>
      <c r="BAL9" s="92"/>
      <c r="BAM9" s="92"/>
      <c r="BAN9" s="92"/>
      <c r="BAO9" s="92"/>
      <c r="BAP9" s="92"/>
      <c r="BAQ9" s="92"/>
      <c r="BAR9" s="92"/>
      <c r="BAS9" s="92"/>
      <c r="BAT9" s="92"/>
      <c r="BAU9" s="92"/>
      <c r="BAV9" s="92"/>
      <c r="BAW9" s="92"/>
      <c r="BAX9" s="92"/>
      <c r="BAY9" s="92"/>
      <c r="BAZ9" s="92"/>
      <c r="BBA9" s="92"/>
      <c r="BBB9" s="92"/>
      <c r="BBC9" s="92"/>
      <c r="BBD9" s="92"/>
      <c r="BBE9" s="92"/>
      <c r="BBF9" s="92"/>
      <c r="BBG9" s="92"/>
      <c r="BBH9" s="92"/>
      <c r="BBI9" s="92"/>
      <c r="BBJ9" s="92"/>
      <c r="BBK9" s="92"/>
      <c r="BBL9" s="92"/>
      <c r="BBM9" s="92"/>
      <c r="BBN9" s="92"/>
      <c r="BBO9" s="92"/>
      <c r="BBP9" s="92"/>
      <c r="BBQ9" s="92"/>
      <c r="BBR9" s="92"/>
      <c r="BBS9" s="92"/>
      <c r="BBT9" s="92"/>
      <c r="BBU9" s="92"/>
      <c r="BBV9" s="92"/>
      <c r="BBW9" s="92"/>
      <c r="BBX9" s="92"/>
      <c r="BBY9" s="92"/>
      <c r="BBZ9" s="92"/>
      <c r="BCA9" s="92"/>
      <c r="BCB9" s="92"/>
      <c r="BCC9" s="92"/>
      <c r="BCD9" s="92"/>
      <c r="BCE9" s="92"/>
      <c r="BCF9" s="92"/>
      <c r="BCG9" s="92"/>
      <c r="BCH9" s="92"/>
      <c r="BCI9" s="92"/>
      <c r="BCJ9" s="92"/>
      <c r="BCK9" s="92"/>
      <c r="BCL9" s="92"/>
      <c r="BCM9" s="92"/>
      <c r="BCN9" s="92"/>
      <c r="BCO9" s="92"/>
      <c r="BCP9" s="92"/>
      <c r="BCQ9" s="92"/>
      <c r="BCR9" s="92"/>
      <c r="BCS9" s="92"/>
      <c r="BCT9" s="92"/>
      <c r="BCU9" s="92"/>
      <c r="BCV9" s="92"/>
      <c r="BCW9" s="92"/>
      <c r="BCX9" s="92"/>
      <c r="BCY9" s="92"/>
      <c r="BCZ9" s="92"/>
      <c r="BDA9" s="92"/>
      <c r="BDB9" s="92"/>
      <c r="BDC9" s="92"/>
      <c r="BDD9" s="92"/>
      <c r="BDE9" s="92"/>
      <c r="BDF9" s="92"/>
      <c r="BDG9" s="92"/>
      <c r="BDH9" s="92"/>
      <c r="BDI9" s="92"/>
      <c r="BDJ9" s="92"/>
      <c r="BDK9" s="92"/>
      <c r="BDL9" s="92"/>
      <c r="BDM9" s="92"/>
      <c r="BDN9" s="92"/>
      <c r="BDO9" s="92"/>
      <c r="BDP9" s="92"/>
      <c r="BDQ9" s="92"/>
      <c r="BDR9" s="92"/>
      <c r="BDS9" s="92"/>
      <c r="BDT9" s="92"/>
      <c r="BDU9" s="92"/>
      <c r="BDV9" s="92"/>
      <c r="BDW9" s="92"/>
      <c r="BDX9" s="92"/>
      <c r="BDY9" s="92"/>
      <c r="BDZ9" s="92"/>
      <c r="BEA9" s="92"/>
      <c r="BEB9" s="92"/>
      <c r="BEC9" s="92"/>
      <c r="BED9" s="92"/>
      <c r="BEE9" s="92"/>
      <c r="BEF9" s="92"/>
      <c r="BEG9" s="92"/>
      <c r="BEH9" s="92"/>
      <c r="BEI9" s="92"/>
      <c r="BEJ9" s="92"/>
      <c r="BEK9" s="92"/>
      <c r="BEL9" s="92"/>
      <c r="BEM9" s="92"/>
      <c r="BEN9" s="92"/>
      <c r="BEO9" s="92"/>
      <c r="BEP9" s="92"/>
      <c r="BEQ9" s="92"/>
      <c r="BER9" s="92"/>
      <c r="BES9" s="92"/>
      <c r="BET9" s="92"/>
      <c r="BEU9" s="92"/>
      <c r="BEV9" s="92"/>
      <c r="BEW9" s="92"/>
      <c r="BEX9" s="92"/>
      <c r="BEY9" s="92"/>
      <c r="BEZ9" s="92"/>
      <c r="BFA9" s="92"/>
      <c r="BFB9" s="92"/>
      <c r="BFC9" s="92"/>
      <c r="BFD9" s="92"/>
      <c r="BFE9" s="92"/>
      <c r="BFF9" s="92"/>
      <c r="BFG9" s="92"/>
      <c r="BFH9" s="92"/>
      <c r="BFI9" s="92"/>
      <c r="BFJ9" s="92"/>
      <c r="BFK9" s="92"/>
      <c r="BFL9" s="92"/>
      <c r="BFM9" s="92"/>
      <c r="BFN9" s="92"/>
      <c r="BFO9" s="92"/>
      <c r="BFP9" s="92"/>
      <c r="BFQ9" s="92"/>
      <c r="BFR9" s="92"/>
      <c r="BFS9" s="92"/>
      <c r="BFT9" s="92"/>
      <c r="BFU9" s="92"/>
      <c r="BFV9" s="92"/>
      <c r="BFW9" s="92"/>
      <c r="BFX9" s="92"/>
      <c r="BFY9" s="92"/>
      <c r="BFZ9" s="92"/>
      <c r="BGA9" s="92"/>
      <c r="BGB9" s="92"/>
      <c r="BGC9" s="92"/>
      <c r="BGD9" s="92"/>
      <c r="BGE9" s="92"/>
      <c r="BGF9" s="92"/>
      <c r="BGG9" s="92"/>
      <c r="BGH9" s="92"/>
      <c r="BGI9" s="92"/>
      <c r="BGJ9" s="92"/>
      <c r="BGK9" s="92"/>
      <c r="BGL9" s="92"/>
      <c r="BGM9" s="92"/>
      <c r="BGN9" s="92"/>
      <c r="BGO9" s="92"/>
      <c r="BGP9" s="92"/>
      <c r="BGQ9" s="92"/>
      <c r="BGR9" s="92"/>
      <c r="BGS9" s="92"/>
      <c r="BGT9" s="92"/>
      <c r="BGU9" s="92"/>
      <c r="BGV9" s="92"/>
      <c r="BGW9" s="92"/>
      <c r="BGX9" s="92"/>
      <c r="BGY9" s="92"/>
      <c r="BGZ9" s="92"/>
      <c r="BHA9" s="92"/>
      <c r="BHB9" s="92"/>
      <c r="BHC9" s="92"/>
      <c r="BHD9" s="92"/>
      <c r="BHE9" s="92"/>
      <c r="BHF9" s="92"/>
      <c r="BHG9" s="92"/>
      <c r="BHH9" s="92"/>
      <c r="BHI9" s="92"/>
      <c r="BHJ9" s="92"/>
      <c r="BHK9" s="92"/>
      <c r="BHL9" s="92"/>
      <c r="BHM9" s="92"/>
      <c r="BHN9" s="92"/>
      <c r="BHO9" s="92"/>
      <c r="BHP9" s="92"/>
      <c r="BHQ9" s="92"/>
      <c r="BHR9" s="92"/>
      <c r="BHS9" s="92"/>
      <c r="BHT9" s="92"/>
      <c r="BHU9" s="92"/>
      <c r="BHV9" s="92"/>
      <c r="BHW9" s="92"/>
      <c r="BHX9" s="92"/>
      <c r="BHY9" s="92"/>
      <c r="BHZ9" s="92"/>
      <c r="BIA9" s="92"/>
      <c r="BIB9" s="92"/>
      <c r="BIC9" s="92"/>
      <c r="BID9" s="92"/>
      <c r="BIE9" s="92"/>
      <c r="BIF9" s="92"/>
      <c r="BIG9" s="92"/>
      <c r="BIH9" s="92"/>
      <c r="BII9" s="92"/>
      <c r="BIJ9" s="92"/>
      <c r="BIK9" s="92"/>
      <c r="BIL9" s="92"/>
      <c r="BIM9" s="92"/>
      <c r="BIN9" s="92"/>
      <c r="BIO9" s="92"/>
      <c r="BIP9" s="92"/>
      <c r="BIQ9" s="92"/>
      <c r="BIR9" s="92"/>
      <c r="BIS9" s="92"/>
      <c r="BIT9" s="92"/>
      <c r="BIU9" s="92"/>
      <c r="BIV9" s="92"/>
      <c r="BIW9" s="92"/>
      <c r="BIX9" s="92"/>
      <c r="BIY9" s="92"/>
      <c r="BIZ9" s="92"/>
      <c r="BJA9" s="92"/>
      <c r="BJB9" s="92"/>
      <c r="BJC9" s="92"/>
      <c r="BJD9" s="92"/>
      <c r="BJE9" s="92"/>
      <c r="BJF9" s="92"/>
      <c r="BJG9" s="92"/>
      <c r="BJH9" s="92"/>
      <c r="BJI9" s="92"/>
      <c r="BJJ9" s="92"/>
      <c r="BJK9" s="92"/>
      <c r="BJL9" s="92"/>
      <c r="BJM9" s="92"/>
      <c r="BJN9" s="92"/>
      <c r="BJO9" s="92"/>
      <c r="BJP9" s="92"/>
      <c r="BJQ9" s="92"/>
      <c r="BJR9" s="92"/>
      <c r="BJS9" s="92"/>
      <c r="BJT9" s="92"/>
      <c r="BJU9" s="92"/>
      <c r="BJV9" s="92"/>
      <c r="BJW9" s="92"/>
      <c r="BJX9" s="92"/>
      <c r="BJY9" s="92"/>
      <c r="BJZ9" s="92"/>
      <c r="BKA9" s="92"/>
      <c r="BKB9" s="92"/>
      <c r="BKC9" s="92"/>
      <c r="BKD9" s="92"/>
      <c r="BKE9" s="92"/>
      <c r="BKF9" s="92"/>
      <c r="BKG9" s="92"/>
      <c r="BKH9" s="92"/>
      <c r="BKI9" s="92"/>
      <c r="BKJ9" s="92"/>
      <c r="BKK9" s="92"/>
      <c r="BKL9" s="92"/>
      <c r="BKM9" s="92"/>
      <c r="BKN9" s="92"/>
      <c r="BKO9" s="92"/>
      <c r="BKP9" s="92"/>
      <c r="BKQ9" s="92"/>
      <c r="BKR9" s="92"/>
      <c r="BKS9" s="92"/>
      <c r="BKT9" s="92"/>
      <c r="BKU9" s="92"/>
      <c r="BKV9" s="92"/>
      <c r="BKW9" s="92"/>
      <c r="BKX9" s="92"/>
      <c r="BKY9" s="92"/>
      <c r="BKZ9" s="92"/>
      <c r="BLA9" s="92"/>
      <c r="BLB9" s="92"/>
      <c r="BLC9" s="92"/>
      <c r="BLD9" s="92"/>
      <c r="BLE9" s="92"/>
      <c r="BLF9" s="92"/>
      <c r="BLG9" s="92"/>
      <c r="BLH9" s="92"/>
      <c r="BLI9" s="92"/>
      <c r="BLJ9" s="92"/>
      <c r="BLK9" s="92"/>
      <c r="BLL9" s="92"/>
      <c r="BLM9" s="92"/>
      <c r="BLN9" s="92"/>
      <c r="BLO9" s="92"/>
      <c r="BLP9" s="92"/>
      <c r="BLQ9" s="92"/>
      <c r="BLR9" s="92"/>
      <c r="BLS9" s="92"/>
      <c r="BLT9" s="92"/>
      <c r="BLU9" s="92"/>
      <c r="BLV9" s="92"/>
      <c r="BLW9" s="92"/>
      <c r="BLX9" s="92"/>
      <c r="BLY9" s="92"/>
      <c r="BLZ9" s="92"/>
      <c r="BMA9" s="92"/>
      <c r="BMB9" s="92"/>
      <c r="BMC9" s="92"/>
      <c r="BMD9" s="92"/>
      <c r="BME9" s="92"/>
      <c r="BMF9" s="92"/>
      <c r="BMG9" s="92"/>
      <c r="BMH9" s="92"/>
      <c r="BMI9" s="92"/>
      <c r="BMJ9" s="92"/>
      <c r="BMK9" s="92"/>
      <c r="BML9" s="92"/>
      <c r="BMM9" s="92"/>
      <c r="BMN9" s="92"/>
      <c r="BMO9" s="92"/>
      <c r="BMP9" s="92"/>
      <c r="BMQ9" s="92"/>
      <c r="BMR9" s="92"/>
      <c r="BMS9" s="92"/>
      <c r="BMT9" s="92"/>
      <c r="BMU9" s="92"/>
      <c r="BMV9" s="92"/>
      <c r="BMW9" s="92"/>
      <c r="BMX9" s="92"/>
      <c r="BMY9" s="92"/>
      <c r="BMZ9" s="92"/>
      <c r="BNA9" s="92"/>
      <c r="BNB9" s="92"/>
      <c r="BNC9" s="92"/>
      <c r="BND9" s="92"/>
      <c r="BNE9" s="92"/>
      <c r="BNF9" s="92"/>
      <c r="BNG9" s="92"/>
      <c r="BNH9" s="92"/>
      <c r="BNI9" s="92"/>
      <c r="BNJ9" s="92"/>
      <c r="BNK9" s="92"/>
      <c r="BNL9" s="92"/>
      <c r="BNM9" s="92"/>
      <c r="BNN9" s="92"/>
      <c r="BNO9" s="92"/>
      <c r="BNP9" s="92"/>
      <c r="BNQ9" s="92"/>
      <c r="BNR9" s="92"/>
      <c r="BNS9" s="92"/>
      <c r="BNT9" s="92"/>
      <c r="BNU9" s="92"/>
      <c r="BNV9" s="92"/>
      <c r="BNW9" s="92"/>
      <c r="BNX9" s="92"/>
      <c r="BNY9" s="92"/>
      <c r="BNZ9" s="92"/>
      <c r="BOA9" s="92"/>
      <c r="BOB9" s="92"/>
      <c r="BOC9" s="92"/>
      <c r="BOD9" s="92"/>
      <c r="BOE9" s="92"/>
      <c r="BOF9" s="92"/>
      <c r="BOG9" s="92"/>
      <c r="BOH9" s="92"/>
      <c r="BOI9" s="92"/>
      <c r="BOJ9" s="92"/>
      <c r="BOK9" s="92"/>
      <c r="BOL9" s="92"/>
      <c r="BOM9" s="92"/>
      <c r="BON9" s="92"/>
      <c r="BOO9" s="92"/>
      <c r="BOP9" s="92"/>
      <c r="BOQ9" s="92"/>
      <c r="BOR9" s="92"/>
      <c r="BOS9" s="92"/>
      <c r="BOT9" s="92"/>
      <c r="BOU9" s="92"/>
      <c r="BOV9" s="92"/>
      <c r="BOW9" s="92"/>
      <c r="BOX9" s="92"/>
      <c r="BOY9" s="92"/>
      <c r="BOZ9" s="92"/>
      <c r="BPA9" s="92"/>
      <c r="BPB9" s="92"/>
      <c r="BPC9" s="92"/>
      <c r="BPD9" s="92"/>
      <c r="BPE9" s="92"/>
      <c r="BPF9" s="92"/>
      <c r="BPG9" s="92"/>
      <c r="BPH9" s="92"/>
      <c r="BPI9" s="92"/>
      <c r="BPJ9" s="92"/>
      <c r="BPK9" s="92"/>
      <c r="BPL9" s="92"/>
      <c r="BPM9" s="92"/>
      <c r="BPN9" s="92"/>
      <c r="BPO9" s="92"/>
      <c r="BPP9" s="92"/>
      <c r="BPQ9" s="92"/>
      <c r="BPR9" s="92"/>
      <c r="BPS9" s="92"/>
      <c r="BPT9" s="92"/>
      <c r="BPU9" s="92"/>
      <c r="BPV9" s="92"/>
      <c r="BPW9" s="92"/>
      <c r="BPX9" s="92"/>
      <c r="BPY9" s="92"/>
      <c r="BPZ9" s="92"/>
      <c r="BQA9" s="92"/>
      <c r="BQB9" s="92"/>
      <c r="BQC9" s="92"/>
      <c r="BQD9" s="92"/>
      <c r="BQE9" s="92"/>
      <c r="BQF9" s="92"/>
      <c r="BQG9" s="92"/>
      <c r="BQH9" s="92"/>
      <c r="BQI9" s="92"/>
      <c r="BQJ9" s="92"/>
      <c r="BQK9" s="92"/>
      <c r="BQL9" s="92"/>
      <c r="BQM9" s="92"/>
      <c r="BQN9" s="92"/>
      <c r="BQO9" s="92"/>
      <c r="BQP9" s="92"/>
      <c r="BQQ9" s="92"/>
      <c r="BQR9" s="92"/>
      <c r="BQS9" s="92"/>
      <c r="BQT9" s="92"/>
      <c r="BQU9" s="92"/>
      <c r="BQV9" s="92"/>
      <c r="BQW9" s="92"/>
      <c r="BQX9" s="92"/>
      <c r="BQY9" s="92"/>
      <c r="BQZ9" s="92"/>
      <c r="BRA9" s="92"/>
      <c r="BRB9" s="92"/>
      <c r="BRC9" s="92"/>
      <c r="BRD9" s="92"/>
      <c r="BRE9" s="92"/>
      <c r="BRF9" s="92"/>
      <c r="BRG9" s="92"/>
      <c r="BRH9" s="92"/>
      <c r="BRI9" s="92"/>
      <c r="BRJ9" s="92"/>
      <c r="BRK9" s="92"/>
      <c r="BRL9" s="92"/>
      <c r="BRM9" s="92"/>
      <c r="BRN9" s="92"/>
      <c r="BRO9" s="92"/>
      <c r="BRP9" s="92"/>
      <c r="BRQ9" s="92"/>
      <c r="BRR9" s="92"/>
      <c r="BRS9" s="92"/>
      <c r="BRT9" s="92"/>
      <c r="BRU9" s="92"/>
      <c r="BRV9" s="92"/>
      <c r="BRW9" s="92"/>
      <c r="BRX9" s="92"/>
      <c r="BRY9" s="92"/>
      <c r="BRZ9" s="92"/>
      <c r="BSA9" s="92"/>
      <c r="BSB9" s="92"/>
      <c r="BSC9" s="92"/>
      <c r="BSD9" s="92"/>
      <c r="BSE9" s="92"/>
      <c r="BSF9" s="92"/>
      <c r="BSG9" s="92"/>
      <c r="BSH9" s="92"/>
      <c r="BSI9" s="92"/>
      <c r="BSJ9" s="92"/>
      <c r="BSK9" s="92"/>
      <c r="BSL9" s="92"/>
      <c r="BSM9" s="92"/>
      <c r="BSN9" s="92"/>
      <c r="BSO9" s="92"/>
      <c r="BSP9" s="92"/>
      <c r="BSQ9" s="92"/>
      <c r="BSR9" s="92"/>
      <c r="BSS9" s="92"/>
      <c r="BST9" s="92"/>
      <c r="BSU9" s="92"/>
      <c r="BSV9" s="92"/>
      <c r="BSW9" s="92"/>
      <c r="BSX9" s="92"/>
      <c r="BSY9" s="92"/>
      <c r="BSZ9" s="92"/>
      <c r="BTA9" s="92"/>
      <c r="BTB9" s="92"/>
      <c r="BTC9" s="92"/>
      <c r="BTD9" s="92"/>
      <c r="BTE9" s="92"/>
      <c r="BTF9" s="92"/>
      <c r="BTG9" s="92"/>
      <c r="BTH9" s="92"/>
      <c r="BTI9" s="92"/>
      <c r="BTJ9" s="92"/>
      <c r="BTK9" s="92"/>
      <c r="BTL9" s="92"/>
      <c r="BTM9" s="92"/>
      <c r="BTN9" s="92"/>
      <c r="BTO9" s="92"/>
      <c r="BTP9" s="92"/>
      <c r="BTQ9" s="92"/>
      <c r="BTR9" s="92"/>
      <c r="BTS9" s="92"/>
      <c r="BTT9" s="92"/>
      <c r="BTU9" s="92"/>
      <c r="BTV9" s="92"/>
      <c r="BTW9" s="92"/>
      <c r="BTX9" s="92"/>
      <c r="BTY9" s="92"/>
      <c r="BTZ9" s="92"/>
      <c r="BUA9" s="92"/>
      <c r="BUB9" s="92"/>
      <c r="BUC9" s="92"/>
      <c r="BUD9" s="92"/>
      <c r="BUE9" s="92"/>
      <c r="BUF9" s="92"/>
      <c r="BUG9" s="92"/>
      <c r="BUH9" s="92"/>
      <c r="BUI9" s="92"/>
      <c r="BUJ9" s="92"/>
      <c r="BUK9" s="92"/>
      <c r="BUL9" s="92"/>
      <c r="BUM9" s="92"/>
      <c r="BUN9" s="92"/>
      <c r="BUO9" s="92"/>
      <c r="BUP9" s="92"/>
      <c r="BUQ9" s="92"/>
      <c r="BUR9" s="92"/>
      <c r="BUS9" s="92"/>
      <c r="BUT9" s="92"/>
      <c r="BUU9" s="92"/>
      <c r="BUV9" s="92"/>
      <c r="BUW9" s="92"/>
      <c r="BUX9" s="92"/>
      <c r="BUY9" s="92"/>
      <c r="BUZ9" s="92"/>
      <c r="BVA9" s="92"/>
      <c r="BVB9" s="92"/>
      <c r="BVC9" s="92"/>
      <c r="BVD9" s="92"/>
      <c r="BVE9" s="92"/>
      <c r="BVF9" s="92"/>
      <c r="BVG9" s="92"/>
      <c r="BVH9" s="92"/>
      <c r="BVI9" s="92"/>
      <c r="BVJ9" s="92"/>
      <c r="BVK9" s="92"/>
      <c r="BVL9" s="92"/>
      <c r="BVM9" s="92"/>
      <c r="BVN9" s="92"/>
      <c r="BVO9" s="92"/>
      <c r="BVP9" s="92"/>
      <c r="BVQ9" s="92"/>
      <c r="BVR9" s="92"/>
      <c r="BVS9" s="92"/>
      <c r="BVT9" s="92"/>
      <c r="BVU9" s="92"/>
      <c r="BVV9" s="92"/>
      <c r="BVW9" s="92"/>
      <c r="BVX9" s="92"/>
      <c r="BVY9" s="92"/>
      <c r="BVZ9" s="92"/>
      <c r="BWA9" s="92"/>
      <c r="BWB9" s="92"/>
      <c r="BWC9" s="92"/>
      <c r="BWD9" s="92"/>
      <c r="BWE9" s="92"/>
      <c r="BWF9" s="92"/>
      <c r="BWG9" s="92"/>
      <c r="BWH9" s="92"/>
      <c r="BWI9" s="92"/>
      <c r="BWJ9" s="92"/>
      <c r="BWK9" s="92"/>
      <c r="BWL9" s="92"/>
      <c r="BWM9" s="92"/>
      <c r="BWN9" s="92"/>
      <c r="BWO9" s="92"/>
      <c r="BWP9" s="92"/>
      <c r="BWQ9" s="92"/>
      <c r="BWR9" s="92"/>
      <c r="BWS9" s="92"/>
      <c r="BWT9" s="92"/>
      <c r="BWU9" s="92"/>
      <c r="BWV9" s="92"/>
      <c r="BWW9" s="92"/>
      <c r="BWX9" s="92"/>
      <c r="BWY9" s="92"/>
      <c r="BWZ9" s="92"/>
      <c r="BXA9" s="92"/>
      <c r="BXB9" s="92"/>
      <c r="BXC9" s="92"/>
      <c r="BXD9" s="92"/>
      <c r="BXE9" s="92"/>
      <c r="BXF9" s="92"/>
      <c r="BXG9" s="92"/>
      <c r="BXH9" s="92"/>
      <c r="BXI9" s="92"/>
      <c r="BXJ9" s="92"/>
      <c r="BXK9" s="92"/>
      <c r="BXL9" s="92"/>
      <c r="BXM9" s="92"/>
      <c r="BXN9" s="92"/>
      <c r="BXO9" s="92"/>
      <c r="BXP9" s="92"/>
      <c r="BXQ9" s="92"/>
      <c r="BXR9" s="92"/>
      <c r="BXS9" s="92"/>
      <c r="BXT9" s="92"/>
      <c r="BXU9" s="92"/>
      <c r="BXV9" s="92"/>
      <c r="BXW9" s="92"/>
      <c r="BXX9" s="92"/>
      <c r="BXY9" s="92"/>
      <c r="BXZ9" s="92"/>
      <c r="BYA9" s="92"/>
      <c r="BYB9" s="92"/>
      <c r="BYC9" s="92"/>
      <c r="BYD9" s="92"/>
      <c r="BYE9" s="92"/>
      <c r="BYF9" s="92"/>
      <c r="BYG9" s="92"/>
      <c r="BYH9" s="92"/>
      <c r="BYI9" s="92"/>
      <c r="BYJ9" s="92"/>
      <c r="BYK9" s="92"/>
      <c r="BYL9" s="92"/>
      <c r="BYM9" s="92"/>
      <c r="BYN9" s="92"/>
      <c r="BYO9" s="92"/>
      <c r="BYP9" s="92"/>
      <c r="BYQ9" s="92"/>
      <c r="BYR9" s="92"/>
      <c r="BYS9" s="92"/>
      <c r="BYT9" s="92"/>
      <c r="BYU9" s="92"/>
      <c r="BYV9" s="92"/>
      <c r="BYW9" s="92"/>
      <c r="BYX9" s="92"/>
      <c r="BYY9" s="92"/>
      <c r="BYZ9" s="92"/>
      <c r="BZA9" s="92"/>
      <c r="BZB9" s="92"/>
      <c r="BZC9" s="92"/>
      <c r="BZD9" s="92"/>
      <c r="BZE9" s="92"/>
      <c r="BZF9" s="92"/>
      <c r="BZG9" s="92"/>
      <c r="BZH9" s="92"/>
      <c r="BZI9" s="92"/>
      <c r="BZJ9" s="92"/>
      <c r="BZK9" s="92"/>
      <c r="BZL9" s="92"/>
      <c r="BZM9" s="92"/>
      <c r="BZN9" s="92"/>
      <c r="BZO9" s="92"/>
      <c r="BZP9" s="92"/>
      <c r="BZQ9" s="92"/>
      <c r="BZR9" s="92"/>
      <c r="BZS9" s="92"/>
      <c r="BZT9" s="92"/>
      <c r="BZU9" s="92"/>
      <c r="BZV9" s="92"/>
      <c r="BZW9" s="92"/>
      <c r="BZX9" s="92"/>
      <c r="BZY9" s="92"/>
      <c r="BZZ9" s="92"/>
      <c r="CAA9" s="92"/>
      <c r="CAB9" s="92"/>
      <c r="CAC9" s="92"/>
      <c r="CAD9" s="92"/>
      <c r="CAE9" s="92"/>
      <c r="CAF9" s="92"/>
      <c r="CAG9" s="92"/>
      <c r="CAH9" s="92"/>
      <c r="CAI9" s="92"/>
      <c r="CAJ9" s="92"/>
      <c r="CAK9" s="92"/>
      <c r="CAL9" s="92"/>
      <c r="CAM9" s="92"/>
      <c r="CAN9" s="92"/>
      <c r="CAO9" s="92"/>
      <c r="CAP9" s="92"/>
      <c r="CAQ9" s="92"/>
      <c r="CAR9" s="92"/>
      <c r="CAS9" s="92"/>
      <c r="CAT9" s="92"/>
      <c r="CAU9" s="92"/>
      <c r="CAV9" s="92"/>
      <c r="CAW9" s="92"/>
      <c r="CAX9" s="92"/>
      <c r="CAY9" s="92"/>
      <c r="CAZ9" s="92"/>
      <c r="CBA9" s="92"/>
      <c r="CBB9" s="92"/>
      <c r="CBC9" s="92"/>
      <c r="CBD9" s="92"/>
      <c r="CBE9" s="92"/>
      <c r="CBF9" s="92"/>
      <c r="CBG9" s="92"/>
      <c r="CBH9" s="92"/>
      <c r="CBI9" s="92"/>
      <c r="CBJ9" s="92"/>
      <c r="CBK9" s="92"/>
      <c r="CBL9" s="92"/>
      <c r="CBM9" s="92"/>
      <c r="CBN9" s="92"/>
      <c r="CBO9" s="92"/>
      <c r="CBP9" s="92"/>
      <c r="CBQ9" s="92"/>
      <c r="CBR9" s="92"/>
      <c r="CBS9" s="92"/>
      <c r="CBT9" s="92"/>
      <c r="CBU9" s="92"/>
      <c r="CBV9" s="92"/>
      <c r="CBW9" s="92"/>
      <c r="CBX9" s="92"/>
      <c r="CBY9" s="92"/>
      <c r="CBZ9" s="92"/>
      <c r="CCA9" s="92"/>
      <c r="CCB9" s="92"/>
      <c r="CCC9" s="92"/>
      <c r="CCD9" s="92"/>
      <c r="CCE9" s="92"/>
      <c r="CCF9" s="92"/>
      <c r="CCG9" s="92"/>
      <c r="CCH9" s="92"/>
      <c r="CCI9" s="92"/>
      <c r="CCJ9" s="92"/>
      <c r="CCK9" s="92"/>
      <c r="CCL9" s="92"/>
      <c r="CCM9" s="92"/>
      <c r="CCN9" s="92"/>
      <c r="CCO9" s="92"/>
      <c r="CCP9" s="92"/>
      <c r="CCQ9" s="92"/>
      <c r="CCR9" s="92"/>
      <c r="CCS9" s="92"/>
      <c r="CCT9" s="92"/>
      <c r="CCU9" s="92"/>
      <c r="CCV9" s="92"/>
      <c r="CCW9" s="92"/>
      <c r="CCX9" s="92"/>
      <c r="CCY9" s="92"/>
      <c r="CCZ9" s="92"/>
      <c r="CDA9" s="92"/>
      <c r="CDB9" s="92"/>
      <c r="CDC9" s="92"/>
      <c r="CDD9" s="92"/>
      <c r="CDE9" s="92"/>
      <c r="CDF9" s="92"/>
      <c r="CDG9" s="92"/>
      <c r="CDH9" s="92"/>
      <c r="CDI9" s="92"/>
      <c r="CDJ9" s="92"/>
      <c r="CDK9" s="92"/>
      <c r="CDL9" s="92"/>
      <c r="CDM9" s="92"/>
      <c r="CDN9" s="92"/>
      <c r="CDO9" s="92"/>
      <c r="CDP9" s="92"/>
      <c r="CDQ9" s="92"/>
      <c r="CDR9" s="92"/>
      <c r="CDS9" s="92"/>
      <c r="CDT9" s="92"/>
      <c r="CDU9" s="92"/>
      <c r="CDV9" s="92"/>
      <c r="CDW9" s="92"/>
      <c r="CDX9" s="92"/>
      <c r="CDY9" s="92"/>
      <c r="CDZ9" s="92"/>
      <c r="CEA9" s="92"/>
      <c r="CEB9" s="92"/>
      <c r="CEC9" s="92"/>
      <c r="CED9" s="92"/>
      <c r="CEE9" s="92"/>
      <c r="CEF9" s="92"/>
      <c r="CEG9" s="92"/>
      <c r="CEH9" s="92"/>
      <c r="CEI9" s="92"/>
      <c r="CEJ9" s="92"/>
      <c r="CEK9" s="92"/>
      <c r="CEL9" s="92"/>
      <c r="CEM9" s="92"/>
      <c r="CEN9" s="92"/>
      <c r="CEO9" s="92"/>
      <c r="CEP9" s="92"/>
      <c r="CEQ9" s="92"/>
      <c r="CER9" s="92"/>
      <c r="CES9" s="92"/>
      <c r="CET9" s="92"/>
      <c r="CEU9" s="92"/>
      <c r="CEV9" s="92"/>
      <c r="CEW9" s="92"/>
      <c r="CEX9" s="92"/>
      <c r="CEY9" s="92"/>
      <c r="CEZ9" s="92"/>
      <c r="CFA9" s="92"/>
      <c r="CFB9" s="92"/>
      <c r="CFC9" s="92"/>
      <c r="CFD9" s="92"/>
      <c r="CFE9" s="92"/>
      <c r="CFF9" s="92"/>
      <c r="CFG9" s="92"/>
      <c r="CFH9" s="92"/>
      <c r="CFI9" s="92"/>
      <c r="CFJ9" s="92"/>
      <c r="CFK9" s="92"/>
      <c r="CFL9" s="92"/>
      <c r="CFM9" s="92"/>
      <c r="CFN9" s="92"/>
      <c r="CFO9" s="92"/>
      <c r="CFP9" s="92"/>
      <c r="CFQ9" s="92"/>
      <c r="CFR9" s="92"/>
      <c r="CFS9" s="92"/>
      <c r="CFT9" s="92"/>
      <c r="CFU9" s="92"/>
      <c r="CFV9" s="92"/>
      <c r="CFW9" s="92"/>
      <c r="CFX9" s="92"/>
      <c r="CFY9" s="92"/>
      <c r="CFZ9" s="92"/>
      <c r="CGA9" s="92"/>
      <c r="CGB9" s="92"/>
      <c r="CGC9" s="92"/>
      <c r="CGD9" s="92"/>
      <c r="CGE9" s="92"/>
      <c r="CGF9" s="92"/>
      <c r="CGG9" s="92"/>
      <c r="CGH9" s="92"/>
      <c r="CGI9" s="92"/>
      <c r="CGJ9" s="92"/>
      <c r="CGK9" s="92"/>
      <c r="CGL9" s="92"/>
      <c r="CGM9" s="92"/>
      <c r="CGN9" s="92"/>
      <c r="CGO9" s="92"/>
      <c r="CGP9" s="92"/>
      <c r="CGQ9" s="92"/>
      <c r="CGR9" s="92"/>
      <c r="CGS9" s="92"/>
      <c r="CGT9" s="92"/>
      <c r="CGU9" s="92"/>
      <c r="CGV9" s="92"/>
      <c r="CGW9" s="92"/>
      <c r="CGX9" s="92"/>
      <c r="CGY9" s="92"/>
      <c r="CGZ9" s="92"/>
      <c r="CHA9" s="92"/>
      <c r="CHB9" s="92"/>
      <c r="CHC9" s="92"/>
      <c r="CHD9" s="92"/>
      <c r="CHE9" s="92"/>
      <c r="CHF9" s="92"/>
      <c r="CHG9" s="92"/>
      <c r="CHH9" s="92"/>
      <c r="CHI9" s="92"/>
      <c r="CHJ9" s="92"/>
      <c r="CHK9" s="92"/>
      <c r="CHL9" s="92"/>
      <c r="CHM9" s="92"/>
      <c r="CHN9" s="92"/>
      <c r="CHO9" s="92"/>
      <c r="CHP9" s="92"/>
      <c r="CHQ9" s="92"/>
      <c r="CHR9" s="92"/>
      <c r="CHS9" s="92"/>
      <c r="CHT9" s="92"/>
      <c r="CHU9" s="92"/>
      <c r="CHV9" s="92"/>
      <c r="CHW9" s="92"/>
      <c r="CHX9" s="92"/>
      <c r="CHY9" s="92"/>
      <c r="CHZ9" s="92"/>
      <c r="CIA9" s="92"/>
      <c r="CIB9" s="92"/>
      <c r="CIC9" s="92"/>
      <c r="CID9" s="92"/>
      <c r="CIE9" s="92"/>
      <c r="CIF9" s="92"/>
      <c r="CIG9" s="92"/>
      <c r="CIH9" s="92"/>
      <c r="CII9" s="92"/>
      <c r="CIJ9" s="92"/>
      <c r="CIK9" s="92"/>
      <c r="CIL9" s="92"/>
      <c r="CIM9" s="92"/>
      <c r="CIN9" s="92"/>
      <c r="CIO9" s="92"/>
      <c r="CIP9" s="92"/>
      <c r="CIQ9" s="92"/>
      <c r="CIR9" s="92"/>
      <c r="CIS9" s="92"/>
      <c r="CIT9" s="92"/>
      <c r="CIU9" s="92"/>
      <c r="CIV9" s="92"/>
      <c r="CIW9" s="92"/>
      <c r="CIX9" s="92"/>
      <c r="CIY9" s="92"/>
      <c r="CIZ9" s="92"/>
      <c r="CJA9" s="92"/>
      <c r="CJB9" s="92"/>
      <c r="CJC9" s="92"/>
      <c r="CJD9" s="92"/>
      <c r="CJE9" s="92"/>
      <c r="CJF9" s="92"/>
      <c r="CJG9" s="92"/>
      <c r="CJH9" s="92"/>
      <c r="CJI9" s="92"/>
      <c r="CJJ9" s="92"/>
      <c r="CJK9" s="92"/>
      <c r="CJL9" s="92"/>
      <c r="CJM9" s="92"/>
      <c r="CJN9" s="92"/>
      <c r="CJO9" s="92"/>
      <c r="CJP9" s="92"/>
      <c r="CJQ9" s="92"/>
      <c r="CJR9" s="92"/>
      <c r="CJS9" s="92"/>
      <c r="CJT9" s="92"/>
      <c r="CJU9" s="92"/>
      <c r="CJV9" s="92"/>
      <c r="CJW9" s="92"/>
      <c r="CJX9" s="92"/>
      <c r="CJY9" s="92"/>
      <c r="CJZ9" s="92"/>
      <c r="CKA9" s="92"/>
      <c r="CKB9" s="92"/>
      <c r="CKC9" s="92"/>
      <c r="CKD9" s="92"/>
      <c r="CKE9" s="92"/>
      <c r="CKF9" s="92"/>
      <c r="CKG9" s="92"/>
      <c r="CKH9" s="92"/>
      <c r="CKI9" s="92"/>
      <c r="CKJ9" s="92"/>
      <c r="CKK9" s="92"/>
      <c r="CKL9" s="92"/>
      <c r="CKM9" s="92"/>
      <c r="CKN9" s="92"/>
      <c r="CKO9" s="92"/>
      <c r="CKP9" s="92"/>
      <c r="CKQ9" s="92"/>
      <c r="CKR9" s="92"/>
      <c r="CKS9" s="92"/>
      <c r="CKT9" s="92"/>
      <c r="CKU9" s="92"/>
      <c r="CKV9" s="92"/>
      <c r="CKW9" s="92"/>
      <c r="CKX9" s="92"/>
      <c r="CKY9" s="92"/>
      <c r="CKZ9" s="92"/>
      <c r="CLA9" s="92"/>
      <c r="CLB9" s="92"/>
      <c r="CLC9" s="92"/>
      <c r="CLD9" s="92"/>
      <c r="CLE9" s="92"/>
      <c r="CLF9" s="92"/>
      <c r="CLG9" s="92"/>
      <c r="CLH9" s="92"/>
      <c r="CLI9" s="92"/>
      <c r="CLJ9" s="92"/>
      <c r="CLK9" s="92"/>
      <c r="CLL9" s="92"/>
      <c r="CLM9" s="92"/>
      <c r="CLN9" s="92"/>
      <c r="CLO9" s="92"/>
      <c r="CLP9" s="92"/>
      <c r="CLQ9" s="92"/>
      <c r="CLR9" s="92"/>
      <c r="CLS9" s="92"/>
      <c r="CLT9" s="92"/>
      <c r="CLU9" s="92"/>
      <c r="CLV9" s="92"/>
      <c r="CLW9" s="92"/>
      <c r="CLX9" s="92"/>
      <c r="CLY9" s="92"/>
      <c r="CLZ9" s="92"/>
      <c r="CMA9" s="92"/>
      <c r="CMB9" s="92"/>
      <c r="CMC9" s="92"/>
      <c r="CMD9" s="92"/>
      <c r="CME9" s="92"/>
      <c r="CMF9" s="92"/>
      <c r="CMG9" s="92"/>
      <c r="CMH9" s="92"/>
      <c r="CMI9" s="92"/>
      <c r="CMJ9" s="92"/>
      <c r="CMK9" s="92"/>
      <c r="CML9" s="92"/>
      <c r="CMM9" s="92"/>
      <c r="CMN9" s="92"/>
      <c r="CMO9" s="92"/>
      <c r="CMP9" s="92"/>
      <c r="CMQ9" s="92"/>
      <c r="CMR9" s="92"/>
      <c r="CMS9" s="92"/>
      <c r="CMT9" s="92"/>
      <c r="CMU9" s="92"/>
      <c r="CMV9" s="92"/>
      <c r="CMW9" s="92"/>
      <c r="CMX9" s="92"/>
      <c r="CMY9" s="92"/>
      <c r="CMZ9" s="92"/>
      <c r="CNA9" s="92"/>
      <c r="CNB9" s="92"/>
      <c r="CNC9" s="92"/>
      <c r="CND9" s="92"/>
      <c r="CNE9" s="92"/>
      <c r="CNF9" s="92"/>
      <c r="CNG9" s="92"/>
      <c r="CNH9" s="92"/>
      <c r="CNI9" s="92"/>
      <c r="CNJ9" s="92"/>
      <c r="CNK9" s="92"/>
      <c r="CNL9" s="92"/>
      <c r="CNM9" s="92"/>
      <c r="CNN9" s="92"/>
      <c r="CNO9" s="92"/>
      <c r="CNP9" s="92"/>
      <c r="CNQ9" s="92"/>
      <c r="CNR9" s="92"/>
      <c r="CNS9" s="92"/>
      <c r="CNT9" s="92"/>
      <c r="CNU9" s="92"/>
      <c r="CNV9" s="92"/>
      <c r="CNW9" s="92"/>
      <c r="CNX9" s="92"/>
      <c r="CNY9" s="92"/>
      <c r="CNZ9" s="92"/>
      <c r="COA9" s="92"/>
      <c r="COB9" s="92"/>
      <c r="COC9" s="92"/>
      <c r="COD9" s="92"/>
      <c r="COE9" s="92"/>
      <c r="COF9" s="92"/>
      <c r="COG9" s="92"/>
      <c r="COH9" s="92"/>
      <c r="COI9" s="92"/>
      <c r="COJ9" s="92"/>
      <c r="COK9" s="92"/>
      <c r="COL9" s="92"/>
      <c r="COM9" s="92"/>
      <c r="CON9" s="92"/>
      <c r="COO9" s="92"/>
      <c r="COP9" s="92"/>
      <c r="COQ9" s="92"/>
      <c r="COR9" s="92"/>
      <c r="COS9" s="92"/>
      <c r="COT9" s="92"/>
      <c r="COU9" s="92"/>
      <c r="COV9" s="92"/>
      <c r="COW9" s="92"/>
      <c r="COX9" s="92"/>
      <c r="COY9" s="92"/>
      <c r="COZ9" s="92"/>
      <c r="CPA9" s="92"/>
      <c r="CPB9" s="92"/>
      <c r="CPC9" s="92"/>
      <c r="CPD9" s="92"/>
      <c r="CPE9" s="92"/>
      <c r="CPF9" s="92"/>
      <c r="CPG9" s="92"/>
      <c r="CPH9" s="92"/>
      <c r="CPI9" s="92"/>
      <c r="CPJ9" s="92"/>
      <c r="CPK9" s="92"/>
      <c r="CPL9" s="92"/>
      <c r="CPM9" s="92"/>
      <c r="CPN9" s="92"/>
      <c r="CPO9" s="92"/>
      <c r="CPP9" s="92"/>
      <c r="CPQ9" s="92"/>
      <c r="CPR9" s="92"/>
      <c r="CPS9" s="92"/>
      <c r="CPT9" s="92"/>
      <c r="CPU9" s="92"/>
      <c r="CPV9" s="92"/>
      <c r="CPW9" s="92"/>
      <c r="CPX9" s="92"/>
      <c r="CPY9" s="92"/>
      <c r="CPZ9" s="92"/>
      <c r="CQA9" s="92"/>
      <c r="CQB9" s="92"/>
      <c r="CQC9" s="92"/>
      <c r="CQD9" s="92"/>
      <c r="CQE9" s="92"/>
      <c r="CQF9" s="92"/>
      <c r="CQG9" s="92"/>
      <c r="CQH9" s="92"/>
      <c r="CQI9" s="92"/>
      <c r="CQJ9" s="92"/>
      <c r="CQK9" s="92"/>
      <c r="CQL9" s="92"/>
      <c r="CQM9" s="92"/>
      <c r="CQN9" s="92"/>
      <c r="CQO9" s="92"/>
      <c r="CQP9" s="92"/>
      <c r="CQQ9" s="92"/>
      <c r="CQR9" s="92"/>
      <c r="CQS9" s="92"/>
      <c r="CQT9" s="92"/>
      <c r="CQU9" s="92"/>
      <c r="CQV9" s="92"/>
      <c r="CQW9" s="92"/>
      <c r="CQX9" s="92"/>
      <c r="CQY9" s="92"/>
      <c r="CQZ9" s="92"/>
      <c r="CRA9" s="92"/>
      <c r="CRB9" s="92"/>
      <c r="CRC9" s="92"/>
      <c r="CRD9" s="92"/>
      <c r="CRE9" s="92"/>
      <c r="CRF9" s="92"/>
      <c r="CRG9" s="92"/>
      <c r="CRH9" s="92"/>
      <c r="CRI9" s="92"/>
      <c r="CRJ9" s="92"/>
      <c r="CRK9" s="92"/>
      <c r="CRL9" s="92"/>
      <c r="CRM9" s="92"/>
      <c r="CRN9" s="92"/>
      <c r="CRO9" s="92"/>
      <c r="CRP9" s="92"/>
      <c r="CRQ9" s="92"/>
      <c r="CRR9" s="92"/>
      <c r="CRS9" s="92"/>
      <c r="CRT9" s="92"/>
      <c r="CRU9" s="92"/>
      <c r="CRV9" s="92"/>
      <c r="CRW9" s="92"/>
      <c r="CRX9" s="92"/>
      <c r="CRY9" s="92"/>
      <c r="CRZ9" s="92"/>
      <c r="CSA9" s="92"/>
      <c r="CSB9" s="92"/>
      <c r="CSC9" s="92"/>
      <c r="CSD9" s="92"/>
      <c r="CSE9" s="92"/>
      <c r="CSF9" s="92"/>
      <c r="CSG9" s="92"/>
      <c r="CSH9" s="92"/>
      <c r="CSI9" s="92"/>
      <c r="CSJ9" s="92"/>
      <c r="CSK9" s="92"/>
      <c r="CSL9" s="92"/>
      <c r="CSM9" s="92"/>
      <c r="CSN9" s="92"/>
      <c r="CSO9" s="92"/>
      <c r="CSP9" s="92"/>
      <c r="CSQ9" s="92"/>
      <c r="CSR9" s="92"/>
      <c r="CSS9" s="92"/>
      <c r="CST9" s="92"/>
      <c r="CSU9" s="92"/>
      <c r="CSV9" s="92"/>
      <c r="CSW9" s="92"/>
      <c r="CSX9" s="92"/>
      <c r="CSY9" s="92"/>
      <c r="CSZ9" s="92"/>
      <c r="CTA9" s="92"/>
      <c r="CTB9" s="92"/>
      <c r="CTC9" s="92"/>
      <c r="CTD9" s="92"/>
      <c r="CTE9" s="92"/>
      <c r="CTF9" s="92"/>
      <c r="CTG9" s="92"/>
      <c r="CTH9" s="92"/>
      <c r="CTI9" s="92"/>
      <c r="CTJ9" s="92"/>
      <c r="CTK9" s="92"/>
      <c r="CTL9" s="92"/>
      <c r="CTM9" s="92"/>
      <c r="CTN9" s="92"/>
      <c r="CTO9" s="92"/>
      <c r="CTP9" s="92"/>
      <c r="CTQ9" s="92"/>
      <c r="CTR9" s="92"/>
      <c r="CTS9" s="92"/>
      <c r="CTT9" s="92"/>
      <c r="CTU9" s="92"/>
      <c r="CTV9" s="92"/>
      <c r="CTW9" s="92"/>
      <c r="CTX9" s="92"/>
      <c r="CTY9" s="92"/>
      <c r="CTZ9" s="92"/>
      <c r="CUA9" s="92"/>
      <c r="CUB9" s="92"/>
      <c r="CUC9" s="92"/>
      <c r="CUD9" s="92"/>
      <c r="CUE9" s="92"/>
      <c r="CUF9" s="92"/>
      <c r="CUG9" s="92"/>
      <c r="CUH9" s="92"/>
      <c r="CUI9" s="92"/>
      <c r="CUJ9" s="92"/>
      <c r="CUK9" s="92"/>
      <c r="CUL9" s="92"/>
      <c r="CUM9" s="92"/>
      <c r="CUN9" s="92"/>
      <c r="CUO9" s="92"/>
      <c r="CUP9" s="92"/>
      <c r="CUQ9" s="92"/>
      <c r="CUR9" s="92"/>
      <c r="CUS9" s="92"/>
      <c r="CUT9" s="92"/>
      <c r="CUU9" s="92"/>
      <c r="CUV9" s="92"/>
      <c r="CUW9" s="92"/>
      <c r="CUX9" s="92"/>
      <c r="CUY9" s="92"/>
      <c r="CUZ9" s="92"/>
      <c r="CVA9" s="92"/>
      <c r="CVB9" s="92"/>
      <c r="CVC9" s="92"/>
      <c r="CVD9" s="92"/>
      <c r="CVE9" s="92"/>
      <c r="CVF9" s="92"/>
      <c r="CVG9" s="92"/>
      <c r="CVH9" s="92"/>
      <c r="CVI9" s="92"/>
      <c r="CVJ9" s="92"/>
      <c r="CVK9" s="92"/>
      <c r="CVL9" s="92"/>
      <c r="CVM9" s="92"/>
      <c r="CVN9" s="92"/>
      <c r="CVO9" s="92"/>
      <c r="CVP9" s="92"/>
      <c r="CVQ9" s="92"/>
      <c r="CVR9" s="92"/>
      <c r="CVS9" s="92"/>
      <c r="CVT9" s="92"/>
      <c r="CVU9" s="92"/>
      <c r="CVV9" s="92"/>
      <c r="CVW9" s="92"/>
      <c r="CVX9" s="92"/>
      <c r="CVY9" s="92"/>
      <c r="CVZ9" s="92"/>
      <c r="CWA9" s="92"/>
      <c r="CWB9" s="92"/>
      <c r="CWC9" s="92"/>
      <c r="CWD9" s="92"/>
      <c r="CWE9" s="92"/>
      <c r="CWF9" s="92"/>
      <c r="CWG9" s="92"/>
      <c r="CWH9" s="92"/>
      <c r="CWI9" s="92"/>
      <c r="CWJ9" s="92"/>
      <c r="CWK9" s="92"/>
      <c r="CWL9" s="92"/>
      <c r="CWM9" s="92"/>
      <c r="CWN9" s="92"/>
      <c r="CWO9" s="92"/>
      <c r="CWP9" s="92"/>
      <c r="CWQ9" s="92"/>
      <c r="CWR9" s="92"/>
      <c r="CWS9" s="92"/>
      <c r="CWT9" s="92"/>
      <c r="CWU9" s="92"/>
      <c r="CWV9" s="92"/>
      <c r="CWW9" s="92"/>
      <c r="CWX9" s="92"/>
      <c r="CWY9" s="92"/>
      <c r="CWZ9" s="92"/>
      <c r="CXA9" s="92"/>
      <c r="CXB9" s="92"/>
      <c r="CXC9" s="92"/>
      <c r="CXD9" s="92"/>
      <c r="CXE9" s="92"/>
      <c r="CXF9" s="92"/>
      <c r="CXG9" s="92"/>
      <c r="CXH9" s="92"/>
      <c r="CXI9" s="92"/>
      <c r="CXJ9" s="92"/>
      <c r="CXK9" s="92"/>
      <c r="CXL9" s="92"/>
      <c r="CXM9" s="92"/>
      <c r="CXN9" s="92"/>
      <c r="CXO9" s="92"/>
      <c r="CXP9" s="92"/>
      <c r="CXQ9" s="92"/>
      <c r="CXR9" s="92"/>
      <c r="CXS9" s="92"/>
      <c r="CXT9" s="92"/>
      <c r="CXU9" s="92"/>
      <c r="CXV9" s="92"/>
      <c r="CXW9" s="92"/>
      <c r="CXX9" s="92"/>
      <c r="CXY9" s="92"/>
      <c r="CXZ9" s="92"/>
      <c r="CYA9" s="92"/>
      <c r="CYB9" s="92"/>
      <c r="CYC9" s="92"/>
      <c r="CYD9" s="92"/>
      <c r="CYE9" s="92"/>
      <c r="CYF9" s="92"/>
      <c r="CYG9" s="92"/>
      <c r="CYH9" s="92"/>
      <c r="CYI9" s="92"/>
      <c r="CYJ9" s="92"/>
      <c r="CYK9" s="92"/>
      <c r="CYL9" s="92"/>
      <c r="CYM9" s="92"/>
      <c r="CYN9" s="92"/>
      <c r="CYO9" s="92"/>
      <c r="CYP9" s="92"/>
      <c r="CYQ9" s="92"/>
      <c r="CYR9" s="92"/>
      <c r="CYS9" s="92"/>
      <c r="CYT9" s="92"/>
      <c r="CYU9" s="92"/>
      <c r="CYV9" s="92"/>
      <c r="CYW9" s="92"/>
      <c r="CYX9" s="92"/>
      <c r="CYY9" s="92"/>
      <c r="CYZ9" s="92"/>
      <c r="CZA9" s="92"/>
      <c r="CZB9" s="92"/>
      <c r="CZC9" s="92"/>
      <c r="CZD9" s="92"/>
      <c r="CZE9" s="92"/>
      <c r="CZF9" s="92"/>
      <c r="CZG9" s="92"/>
      <c r="CZH9" s="92"/>
      <c r="CZI9" s="92"/>
      <c r="CZJ9" s="92"/>
      <c r="CZK9" s="92"/>
      <c r="CZL9" s="92"/>
      <c r="CZM9" s="92"/>
      <c r="CZN9" s="92"/>
      <c r="CZO9" s="92"/>
      <c r="CZP9" s="92"/>
      <c r="CZQ9" s="92"/>
      <c r="CZR9" s="92"/>
      <c r="CZS9" s="92"/>
      <c r="CZT9" s="92"/>
      <c r="CZU9" s="92"/>
      <c r="CZV9" s="92"/>
      <c r="CZW9" s="92"/>
      <c r="CZX9" s="92"/>
      <c r="CZY9" s="92"/>
      <c r="CZZ9" s="92"/>
      <c r="DAA9" s="92"/>
      <c r="DAB9" s="92"/>
      <c r="DAC9" s="92"/>
      <c r="DAD9" s="92"/>
      <c r="DAE9" s="92"/>
      <c r="DAF9" s="92"/>
      <c r="DAG9" s="92"/>
      <c r="DAH9" s="92"/>
      <c r="DAI9" s="92"/>
      <c r="DAJ9" s="92"/>
      <c r="DAK9" s="92"/>
      <c r="DAL9" s="92"/>
      <c r="DAM9" s="92"/>
      <c r="DAN9" s="92"/>
      <c r="DAO9" s="92"/>
      <c r="DAP9" s="92"/>
      <c r="DAQ9" s="92"/>
      <c r="DAR9" s="92"/>
      <c r="DAS9" s="92"/>
      <c r="DAT9" s="92"/>
      <c r="DAU9" s="92"/>
      <c r="DAV9" s="92"/>
      <c r="DAW9" s="92"/>
      <c r="DAX9" s="92"/>
      <c r="DAY9" s="92"/>
      <c r="DAZ9" s="92"/>
      <c r="DBA9" s="92"/>
      <c r="DBB9" s="92"/>
      <c r="DBC9" s="92"/>
      <c r="DBD9" s="92"/>
      <c r="DBE9" s="92"/>
      <c r="DBF9" s="92"/>
      <c r="DBG9" s="92"/>
      <c r="DBH9" s="92"/>
      <c r="DBI9" s="92"/>
      <c r="DBJ9" s="92"/>
      <c r="DBK9" s="92"/>
      <c r="DBL9" s="92"/>
      <c r="DBM9" s="92"/>
      <c r="DBN9" s="92"/>
      <c r="DBO9" s="92"/>
      <c r="DBP9" s="92"/>
      <c r="DBQ9" s="92"/>
      <c r="DBR9" s="92"/>
      <c r="DBS9" s="92"/>
      <c r="DBT9" s="92"/>
      <c r="DBU9" s="92"/>
      <c r="DBV9" s="92"/>
      <c r="DBW9" s="92"/>
      <c r="DBX9" s="92"/>
      <c r="DBY9" s="92"/>
      <c r="DBZ9" s="92"/>
      <c r="DCA9" s="92"/>
      <c r="DCB9" s="92"/>
      <c r="DCC9" s="92"/>
      <c r="DCD9" s="92"/>
      <c r="DCE9" s="92"/>
      <c r="DCF9" s="92"/>
      <c r="DCG9" s="92"/>
      <c r="DCH9" s="92"/>
      <c r="DCI9" s="92"/>
      <c r="DCJ9" s="92"/>
      <c r="DCK9" s="92"/>
      <c r="DCL9" s="92"/>
      <c r="DCM9" s="92"/>
      <c r="DCN9" s="92"/>
      <c r="DCO9" s="92"/>
      <c r="DCP9" s="92"/>
      <c r="DCQ9" s="92"/>
      <c r="DCR9" s="92"/>
      <c r="DCS9" s="92"/>
      <c r="DCT9" s="92"/>
      <c r="DCU9" s="92"/>
      <c r="DCV9" s="92"/>
      <c r="DCW9" s="92"/>
      <c r="DCX9" s="92"/>
      <c r="DCY9" s="92"/>
      <c r="DCZ9" s="92"/>
      <c r="DDA9" s="92"/>
      <c r="DDB9" s="92"/>
      <c r="DDC9" s="92"/>
      <c r="DDD9" s="92"/>
      <c r="DDE9" s="92"/>
      <c r="DDF9" s="92"/>
      <c r="DDG9" s="92"/>
      <c r="DDH9" s="92"/>
      <c r="DDI9" s="92"/>
      <c r="DDJ9" s="92"/>
      <c r="DDK9" s="92"/>
      <c r="DDL9" s="92"/>
      <c r="DDM9" s="92"/>
      <c r="DDN9" s="92"/>
      <c r="DDO9" s="92"/>
      <c r="DDP9" s="92"/>
      <c r="DDQ9" s="92"/>
      <c r="DDR9" s="92"/>
      <c r="DDS9" s="92"/>
      <c r="DDT9" s="92"/>
      <c r="DDU9" s="92"/>
      <c r="DDV9" s="92"/>
      <c r="DDW9" s="92"/>
      <c r="DDX9" s="92"/>
      <c r="DDY9" s="92"/>
      <c r="DDZ9" s="92"/>
      <c r="DEA9" s="92"/>
      <c r="DEB9" s="92"/>
      <c r="DEC9" s="92"/>
      <c r="DED9" s="92"/>
      <c r="DEE9" s="92"/>
      <c r="DEF9" s="92"/>
      <c r="DEG9" s="92"/>
      <c r="DEH9" s="92"/>
      <c r="DEI9" s="92"/>
      <c r="DEJ9" s="92"/>
      <c r="DEK9" s="92"/>
      <c r="DEL9" s="92"/>
      <c r="DEM9" s="92"/>
      <c r="DEN9" s="92"/>
      <c r="DEO9" s="92"/>
      <c r="DEP9" s="92"/>
      <c r="DEQ9" s="92"/>
      <c r="DER9" s="92"/>
      <c r="DES9" s="92"/>
      <c r="DET9" s="92"/>
      <c r="DEU9" s="92"/>
      <c r="DEV9" s="92"/>
      <c r="DEW9" s="92"/>
      <c r="DEX9" s="92"/>
      <c r="DEY9" s="92"/>
      <c r="DEZ9" s="92"/>
      <c r="DFA9" s="92"/>
      <c r="DFB9" s="92"/>
      <c r="DFC9" s="92"/>
      <c r="DFD9" s="92"/>
      <c r="DFE9" s="92"/>
      <c r="DFF9" s="92"/>
      <c r="DFG9" s="92"/>
      <c r="DFH9" s="92"/>
      <c r="DFI9" s="92"/>
      <c r="DFJ9" s="92"/>
      <c r="DFK9" s="92"/>
      <c r="DFL9" s="92"/>
      <c r="DFM9" s="92"/>
      <c r="DFN9" s="92"/>
      <c r="DFO9" s="92"/>
      <c r="DFP9" s="92"/>
      <c r="DFQ9" s="92"/>
      <c r="DFR9" s="92"/>
      <c r="DFS9" s="92"/>
      <c r="DFT9" s="92"/>
      <c r="DFU9" s="92"/>
      <c r="DFV9" s="92"/>
      <c r="DFW9" s="92"/>
      <c r="DFX9" s="92"/>
      <c r="DFY9" s="92"/>
      <c r="DFZ9" s="92"/>
      <c r="DGA9" s="92"/>
      <c r="DGB9" s="92"/>
      <c r="DGC9" s="92"/>
      <c r="DGD9" s="92"/>
      <c r="DGE9" s="92"/>
      <c r="DGF9" s="92"/>
      <c r="DGG9" s="92"/>
      <c r="DGH9" s="92"/>
      <c r="DGI9" s="92"/>
      <c r="DGJ9" s="92"/>
      <c r="DGK9" s="92"/>
      <c r="DGL9" s="92"/>
      <c r="DGM9" s="92"/>
      <c r="DGN9" s="92"/>
      <c r="DGO9" s="92"/>
      <c r="DGP9" s="92"/>
      <c r="DGQ9" s="92"/>
      <c r="DGR9" s="92"/>
      <c r="DGS9" s="92"/>
      <c r="DGT9" s="92"/>
      <c r="DGU9" s="92"/>
      <c r="DGV9" s="92"/>
      <c r="DGW9" s="92"/>
      <c r="DGX9" s="92"/>
      <c r="DGY9" s="92"/>
      <c r="DGZ9" s="92"/>
      <c r="DHA9" s="92"/>
      <c r="DHB9" s="92"/>
      <c r="DHC9" s="92"/>
      <c r="DHD9" s="92"/>
      <c r="DHE9" s="92"/>
      <c r="DHF9" s="92"/>
      <c r="DHG9" s="92"/>
      <c r="DHH9" s="92"/>
      <c r="DHI9" s="92"/>
      <c r="DHJ9" s="92"/>
      <c r="DHK9" s="92"/>
      <c r="DHL9" s="92"/>
      <c r="DHM9" s="92"/>
      <c r="DHN9" s="92"/>
      <c r="DHO9" s="92"/>
      <c r="DHP9" s="92"/>
      <c r="DHQ9" s="92"/>
      <c r="DHR9" s="92"/>
      <c r="DHS9" s="92"/>
      <c r="DHT9" s="92"/>
      <c r="DHU9" s="92"/>
      <c r="DHV9" s="92"/>
      <c r="DHW9" s="92"/>
      <c r="DHX9" s="92"/>
      <c r="DHY9" s="92"/>
      <c r="DHZ9" s="92"/>
      <c r="DIA9" s="92"/>
      <c r="DIB9" s="92"/>
      <c r="DIC9" s="92"/>
      <c r="DID9" s="92"/>
      <c r="DIE9" s="92"/>
      <c r="DIF9" s="92"/>
      <c r="DIG9" s="92"/>
      <c r="DIH9" s="92"/>
      <c r="DII9" s="92"/>
      <c r="DIJ9" s="92"/>
      <c r="DIK9" s="92"/>
      <c r="DIL9" s="92"/>
      <c r="DIM9" s="92"/>
      <c r="DIN9" s="92"/>
      <c r="DIO9" s="92"/>
      <c r="DIP9" s="92"/>
      <c r="DIQ9" s="92"/>
      <c r="DIR9" s="92"/>
      <c r="DIS9" s="92"/>
      <c r="DIT9" s="92"/>
      <c r="DIU9" s="92"/>
      <c r="DIV9" s="92"/>
      <c r="DIW9" s="92"/>
      <c r="DIX9" s="92"/>
      <c r="DIY9" s="92"/>
      <c r="DIZ9" s="92"/>
      <c r="DJA9" s="92"/>
      <c r="DJB9" s="92"/>
      <c r="DJC9" s="92"/>
      <c r="DJD9" s="92"/>
      <c r="DJE9" s="92"/>
      <c r="DJF9" s="92"/>
      <c r="DJG9" s="92"/>
      <c r="DJH9" s="92"/>
      <c r="DJI9" s="92"/>
      <c r="DJJ9" s="92"/>
      <c r="DJK9" s="92"/>
      <c r="DJL9" s="92"/>
      <c r="DJM9" s="92"/>
      <c r="DJN9" s="92"/>
      <c r="DJO9" s="92"/>
      <c r="DJP9" s="92"/>
      <c r="DJQ9" s="92"/>
      <c r="DJR9" s="92"/>
      <c r="DJS9" s="92"/>
      <c r="DJT9" s="92"/>
      <c r="DJU9" s="92"/>
      <c r="DJV9" s="92"/>
      <c r="DJW9" s="92"/>
      <c r="DJX9" s="92"/>
      <c r="DJY9" s="92"/>
      <c r="DJZ9" s="92"/>
      <c r="DKA9" s="92"/>
      <c r="DKB9" s="92"/>
      <c r="DKC9" s="92"/>
      <c r="DKD9" s="92"/>
      <c r="DKE9" s="92"/>
      <c r="DKF9" s="92"/>
      <c r="DKG9" s="92"/>
      <c r="DKH9" s="92"/>
      <c r="DKI9" s="92"/>
      <c r="DKJ9" s="92"/>
      <c r="DKK9" s="92"/>
      <c r="DKL9" s="92"/>
      <c r="DKM9" s="92"/>
      <c r="DKN9" s="92"/>
      <c r="DKO9" s="92"/>
      <c r="DKP9" s="92"/>
      <c r="DKQ9" s="92"/>
      <c r="DKR9" s="92"/>
      <c r="DKS9" s="92"/>
      <c r="DKT9" s="92"/>
      <c r="DKU9" s="92"/>
      <c r="DKV9" s="92"/>
      <c r="DKW9" s="92"/>
      <c r="DKX9" s="92"/>
      <c r="DKY9" s="92"/>
      <c r="DKZ9" s="92"/>
      <c r="DLA9" s="92"/>
      <c r="DLB9" s="92"/>
      <c r="DLC9" s="92"/>
      <c r="DLD9" s="92"/>
      <c r="DLE9" s="92"/>
      <c r="DLF9" s="92"/>
      <c r="DLG9" s="92"/>
      <c r="DLH9" s="92"/>
      <c r="DLI9" s="92"/>
      <c r="DLJ9" s="92"/>
      <c r="DLK9" s="92"/>
      <c r="DLL9" s="92"/>
      <c r="DLM9" s="92"/>
      <c r="DLN9" s="92"/>
      <c r="DLO9" s="92"/>
      <c r="DLP9" s="92"/>
      <c r="DLQ9" s="92"/>
      <c r="DLR9" s="92"/>
      <c r="DLS9" s="92"/>
      <c r="DLT9" s="92"/>
      <c r="DLU9" s="92"/>
      <c r="DLV9" s="92"/>
      <c r="DLW9" s="92"/>
      <c r="DLX9" s="92"/>
      <c r="DLY9" s="92"/>
      <c r="DLZ9" s="92"/>
      <c r="DMA9" s="92"/>
      <c r="DMB9" s="92"/>
      <c r="DMC9" s="92"/>
      <c r="DMD9" s="92"/>
      <c r="DME9" s="92"/>
      <c r="DMF9" s="92"/>
      <c r="DMG9" s="92"/>
      <c r="DMH9" s="92"/>
      <c r="DMI9" s="92"/>
      <c r="DMJ9" s="92"/>
      <c r="DMK9" s="92"/>
      <c r="DML9" s="92"/>
      <c r="DMM9" s="92"/>
      <c r="DMN9" s="92"/>
      <c r="DMO9" s="92"/>
      <c r="DMP9" s="92"/>
      <c r="DMQ9" s="92"/>
      <c r="DMR9" s="92"/>
      <c r="DMS9" s="92"/>
      <c r="DMT9" s="92"/>
      <c r="DMU9" s="92"/>
      <c r="DMV9" s="92"/>
      <c r="DMW9" s="92"/>
      <c r="DMX9" s="92"/>
      <c r="DMY9" s="92"/>
      <c r="DMZ9" s="92"/>
      <c r="DNA9" s="92"/>
      <c r="DNB9" s="92"/>
      <c r="DNC9" s="92"/>
      <c r="DND9" s="92"/>
      <c r="DNE9" s="92"/>
      <c r="DNF9" s="92"/>
      <c r="DNG9" s="92"/>
      <c r="DNH9" s="92"/>
      <c r="DNI9" s="92"/>
      <c r="DNJ9" s="92"/>
      <c r="DNK9" s="92"/>
      <c r="DNL9" s="92"/>
      <c r="DNM9" s="92"/>
      <c r="DNN9" s="92"/>
      <c r="DNO9" s="92"/>
      <c r="DNP9" s="92"/>
      <c r="DNQ9" s="92"/>
      <c r="DNR9" s="92"/>
      <c r="DNS9" s="92"/>
      <c r="DNT9" s="92"/>
      <c r="DNU9" s="92"/>
      <c r="DNV9" s="92"/>
      <c r="DNW9" s="92"/>
      <c r="DNX9" s="92"/>
      <c r="DNY9" s="92"/>
      <c r="DNZ9" s="92"/>
      <c r="DOA9" s="92"/>
      <c r="DOB9" s="92"/>
      <c r="DOC9" s="92"/>
      <c r="DOD9" s="92"/>
      <c r="DOE9" s="92"/>
      <c r="DOF9" s="92"/>
      <c r="DOG9" s="92"/>
      <c r="DOH9" s="92"/>
      <c r="DOI9" s="92"/>
      <c r="DOJ9" s="92"/>
      <c r="DOK9" s="92"/>
      <c r="DOL9" s="92"/>
      <c r="DOM9" s="92"/>
      <c r="DON9" s="92"/>
      <c r="DOO9" s="92"/>
      <c r="DOP9" s="92"/>
      <c r="DOQ9" s="92"/>
      <c r="DOR9" s="92"/>
      <c r="DOS9" s="92"/>
      <c r="DOT9" s="92"/>
      <c r="DOU9" s="92"/>
      <c r="DOV9" s="92"/>
      <c r="DOW9" s="92"/>
      <c r="DOX9" s="92"/>
      <c r="DOY9" s="92"/>
      <c r="DOZ9" s="92"/>
      <c r="DPA9" s="92"/>
      <c r="DPB9" s="92"/>
      <c r="DPC9" s="92"/>
      <c r="DPD9" s="92"/>
      <c r="DPE9" s="92"/>
      <c r="DPF9" s="92"/>
      <c r="DPG9" s="92"/>
      <c r="DPH9" s="92"/>
      <c r="DPI9" s="92"/>
      <c r="DPJ9" s="92"/>
      <c r="DPK9" s="92"/>
      <c r="DPL9" s="92"/>
      <c r="DPM9" s="92"/>
      <c r="DPN9" s="92"/>
      <c r="DPO9" s="92"/>
      <c r="DPP9" s="92"/>
      <c r="DPQ9" s="92"/>
      <c r="DPR9" s="92"/>
      <c r="DPS9" s="92"/>
      <c r="DPT9" s="92"/>
      <c r="DPU9" s="92"/>
      <c r="DPV9" s="92"/>
      <c r="DPW9" s="92"/>
      <c r="DPX9" s="92"/>
      <c r="DPY9" s="92"/>
      <c r="DPZ9" s="92"/>
      <c r="DQA9" s="92"/>
      <c r="DQB9" s="92"/>
      <c r="DQC9" s="92"/>
      <c r="DQD9" s="92"/>
      <c r="DQE9" s="92"/>
      <c r="DQF9" s="92"/>
      <c r="DQG9" s="92"/>
      <c r="DQH9" s="92"/>
      <c r="DQI9" s="92"/>
      <c r="DQJ9" s="92"/>
      <c r="DQK9" s="92"/>
      <c r="DQL9" s="92"/>
      <c r="DQM9" s="92"/>
      <c r="DQN9" s="92"/>
      <c r="DQO9" s="92"/>
      <c r="DQP9" s="92"/>
      <c r="DQQ9" s="92"/>
      <c r="DQR9" s="92"/>
      <c r="DQS9" s="92"/>
      <c r="DQT9" s="92"/>
      <c r="DQU9" s="92"/>
      <c r="DQV9" s="92"/>
      <c r="DQW9" s="92"/>
      <c r="DQX9" s="92"/>
      <c r="DQY9" s="92"/>
      <c r="DQZ9" s="92"/>
      <c r="DRA9" s="92"/>
      <c r="DRB9" s="92"/>
      <c r="DRC9" s="92"/>
      <c r="DRD9" s="92"/>
      <c r="DRE9" s="92"/>
      <c r="DRF9" s="92"/>
      <c r="DRG9" s="92"/>
      <c r="DRH9" s="92"/>
      <c r="DRI9" s="92"/>
      <c r="DRJ9" s="92"/>
      <c r="DRK9" s="92"/>
      <c r="DRL9" s="92"/>
      <c r="DRM9" s="92"/>
      <c r="DRN9" s="92"/>
      <c r="DRO9" s="92"/>
      <c r="DRP9" s="92"/>
      <c r="DRQ9" s="92"/>
      <c r="DRR9" s="92"/>
      <c r="DRS9" s="92"/>
      <c r="DRT9" s="92"/>
      <c r="DRU9" s="92"/>
      <c r="DRV9" s="92"/>
      <c r="DRW9" s="92"/>
      <c r="DRX9" s="92"/>
      <c r="DRY9" s="92"/>
      <c r="DRZ9" s="92"/>
      <c r="DSA9" s="92"/>
      <c r="DSB9" s="92"/>
      <c r="DSC9" s="92"/>
      <c r="DSD9" s="92"/>
      <c r="DSE9" s="92"/>
      <c r="DSF9" s="92"/>
      <c r="DSG9" s="92"/>
      <c r="DSH9" s="92"/>
      <c r="DSI9" s="92"/>
      <c r="DSJ9" s="92"/>
      <c r="DSK9" s="92"/>
      <c r="DSL9" s="92"/>
      <c r="DSM9" s="92"/>
      <c r="DSN9" s="92"/>
      <c r="DSO9" s="92"/>
      <c r="DSP9" s="92"/>
      <c r="DSQ9" s="92"/>
      <c r="DSR9" s="92"/>
      <c r="DSS9" s="92"/>
      <c r="DST9" s="92"/>
      <c r="DSU9" s="92"/>
      <c r="DSV9" s="92"/>
      <c r="DSW9" s="92"/>
      <c r="DSX9" s="92"/>
      <c r="DSY9" s="92"/>
      <c r="DSZ9" s="92"/>
      <c r="DTA9" s="92"/>
      <c r="DTB9" s="92"/>
      <c r="DTC9" s="92"/>
      <c r="DTD9" s="92"/>
      <c r="DTE9" s="92"/>
      <c r="DTF9" s="92"/>
      <c r="DTG9" s="92"/>
      <c r="DTH9" s="92"/>
      <c r="DTI9" s="92"/>
      <c r="DTJ9" s="92"/>
      <c r="DTK9" s="92"/>
      <c r="DTL9" s="92"/>
      <c r="DTM9" s="92"/>
      <c r="DTN9" s="92"/>
      <c r="DTO9" s="92"/>
      <c r="DTP9" s="92"/>
      <c r="DTQ9" s="92"/>
      <c r="DTR9" s="92"/>
      <c r="DTS9" s="92"/>
      <c r="DTT9" s="92"/>
      <c r="DTU9" s="92"/>
      <c r="DTV9" s="92"/>
      <c r="DTW9" s="92"/>
      <c r="DTX9" s="92"/>
      <c r="DTY9" s="92"/>
      <c r="DTZ9" s="92"/>
      <c r="DUA9" s="92"/>
      <c r="DUB9" s="92"/>
      <c r="DUC9" s="92"/>
      <c r="DUD9" s="92"/>
      <c r="DUE9" s="92"/>
      <c r="DUF9" s="92"/>
      <c r="DUG9" s="92"/>
      <c r="DUH9" s="92"/>
      <c r="DUI9" s="92"/>
      <c r="DUJ9" s="92"/>
      <c r="DUK9" s="92"/>
      <c r="DUL9" s="92"/>
      <c r="DUM9" s="92"/>
      <c r="DUN9" s="92"/>
      <c r="DUO9" s="92"/>
      <c r="DUP9" s="92"/>
      <c r="DUQ9" s="92"/>
      <c r="DUR9" s="92"/>
      <c r="DUS9" s="92"/>
      <c r="DUT9" s="92"/>
      <c r="DUU9" s="92"/>
      <c r="DUV9" s="92"/>
      <c r="DUW9" s="92"/>
      <c r="DUX9" s="92"/>
      <c r="DUY9" s="92"/>
      <c r="DUZ9" s="92"/>
      <c r="DVA9" s="92"/>
      <c r="DVB9" s="92"/>
      <c r="DVC9" s="92"/>
      <c r="DVD9" s="92"/>
      <c r="DVE9" s="92"/>
      <c r="DVF9" s="92"/>
      <c r="DVG9" s="92"/>
      <c r="DVH9" s="92"/>
      <c r="DVI9" s="92"/>
      <c r="DVJ9" s="92"/>
      <c r="DVK9" s="92"/>
      <c r="DVL9" s="92"/>
      <c r="DVM9" s="92"/>
      <c r="DVN9" s="92"/>
      <c r="DVO9" s="92"/>
      <c r="DVP9" s="92"/>
      <c r="DVQ9" s="92"/>
      <c r="DVR9" s="92"/>
      <c r="DVS9" s="92"/>
      <c r="DVT9" s="92"/>
      <c r="DVU9" s="92"/>
      <c r="DVV9" s="92"/>
      <c r="DVW9" s="92"/>
      <c r="DVX9" s="92"/>
      <c r="DVY9" s="92"/>
      <c r="DVZ9" s="92"/>
      <c r="DWA9" s="92"/>
      <c r="DWB9" s="92"/>
      <c r="DWC9" s="92"/>
      <c r="DWD9" s="92"/>
      <c r="DWE9" s="92"/>
      <c r="DWF9" s="92"/>
      <c r="DWG9" s="92"/>
      <c r="DWH9" s="92"/>
      <c r="DWI9" s="92"/>
      <c r="DWJ9" s="92"/>
      <c r="DWK9" s="92"/>
      <c r="DWL9" s="92"/>
      <c r="DWM9" s="92"/>
      <c r="DWN9" s="92"/>
      <c r="DWO9" s="92"/>
      <c r="DWP9" s="92"/>
      <c r="DWQ9" s="92"/>
      <c r="DWR9" s="92"/>
      <c r="DWS9" s="92"/>
      <c r="DWT9" s="92"/>
      <c r="DWU9" s="92"/>
      <c r="DWV9" s="92"/>
      <c r="DWW9" s="92"/>
      <c r="DWX9" s="92"/>
      <c r="DWY9" s="92"/>
      <c r="DWZ9" s="92"/>
      <c r="DXA9" s="92"/>
      <c r="DXB9" s="92"/>
      <c r="DXC9" s="92"/>
      <c r="DXD9" s="92"/>
      <c r="DXE9" s="92"/>
      <c r="DXF9" s="92"/>
      <c r="DXG9" s="92"/>
      <c r="DXH9" s="92"/>
      <c r="DXI9" s="92"/>
      <c r="DXJ9" s="92"/>
      <c r="DXK9" s="92"/>
      <c r="DXL9" s="92"/>
      <c r="DXM9" s="92"/>
      <c r="DXN9" s="92"/>
      <c r="DXO9" s="92"/>
      <c r="DXP9" s="92"/>
      <c r="DXQ9" s="92"/>
      <c r="DXR9" s="92"/>
      <c r="DXS9" s="92"/>
      <c r="DXT9" s="92"/>
      <c r="DXU9" s="92"/>
      <c r="DXV9" s="92"/>
      <c r="DXW9" s="92"/>
      <c r="DXX9" s="92"/>
      <c r="DXY9" s="92"/>
      <c r="DXZ9" s="92"/>
      <c r="DYA9" s="92"/>
      <c r="DYB9" s="92"/>
      <c r="DYC9" s="92"/>
      <c r="DYD9" s="92"/>
      <c r="DYE9" s="92"/>
      <c r="DYF9" s="92"/>
      <c r="DYG9" s="92"/>
      <c r="DYH9" s="92"/>
      <c r="DYI9" s="92"/>
      <c r="DYJ9" s="92"/>
      <c r="DYK9" s="92"/>
      <c r="DYL9" s="92"/>
      <c r="DYM9" s="92"/>
      <c r="DYN9" s="92"/>
      <c r="DYO9" s="92"/>
      <c r="DYP9" s="92"/>
      <c r="DYQ9" s="92"/>
      <c r="DYR9" s="92"/>
      <c r="DYS9" s="92"/>
      <c r="DYT9" s="92"/>
      <c r="DYU9" s="92"/>
      <c r="DYV9" s="92"/>
      <c r="DYW9" s="92"/>
      <c r="DYX9" s="92"/>
      <c r="DYY9" s="92"/>
      <c r="DYZ9" s="92"/>
      <c r="DZA9" s="92"/>
      <c r="DZB9" s="92"/>
      <c r="DZC9" s="92"/>
      <c r="DZD9" s="92"/>
      <c r="DZE9" s="92"/>
      <c r="DZF9" s="92"/>
      <c r="DZG9" s="92"/>
      <c r="DZH9" s="92"/>
      <c r="DZI9" s="92"/>
      <c r="DZJ9" s="92"/>
      <c r="DZK9" s="92"/>
      <c r="DZL9" s="92"/>
      <c r="DZM9" s="92"/>
      <c r="DZN9" s="92"/>
      <c r="DZO9" s="92"/>
      <c r="DZP9" s="92"/>
      <c r="DZQ9" s="92"/>
      <c r="DZR9" s="92"/>
      <c r="DZS9" s="92"/>
      <c r="DZT9" s="92"/>
      <c r="DZU9" s="92"/>
      <c r="DZV9" s="92"/>
      <c r="DZW9" s="92"/>
      <c r="DZX9" s="92"/>
      <c r="DZY9" s="92"/>
      <c r="DZZ9" s="92"/>
      <c r="EAA9" s="92"/>
      <c r="EAB9" s="92"/>
      <c r="EAC9" s="92"/>
      <c r="EAD9" s="92"/>
      <c r="EAE9" s="92"/>
      <c r="EAF9" s="92"/>
      <c r="EAG9" s="92"/>
      <c r="EAH9" s="92"/>
      <c r="EAI9" s="92"/>
      <c r="EAJ9" s="92"/>
      <c r="EAK9" s="92"/>
      <c r="EAL9" s="92"/>
      <c r="EAM9" s="92"/>
      <c r="EAN9" s="92"/>
      <c r="EAO9" s="92"/>
      <c r="EAP9" s="92"/>
      <c r="EAQ9" s="92"/>
      <c r="EAR9" s="92"/>
      <c r="EAS9" s="92"/>
      <c r="EAT9" s="92"/>
      <c r="EAU9" s="92"/>
      <c r="EAV9" s="92"/>
      <c r="EAW9" s="92"/>
      <c r="EAX9" s="92"/>
      <c r="EAY9" s="92"/>
      <c r="EAZ9" s="92"/>
      <c r="EBA9" s="92"/>
      <c r="EBB9" s="92"/>
      <c r="EBC9" s="92"/>
      <c r="EBD9" s="92"/>
      <c r="EBE9" s="92"/>
      <c r="EBF9" s="92"/>
      <c r="EBG9" s="92"/>
      <c r="EBH9" s="92"/>
      <c r="EBI9" s="92"/>
      <c r="EBJ9" s="92"/>
      <c r="EBK9" s="92"/>
      <c r="EBL9" s="92"/>
      <c r="EBM9" s="92"/>
      <c r="EBN9" s="92"/>
      <c r="EBO9" s="92"/>
      <c r="EBP9" s="92"/>
      <c r="EBQ9" s="92"/>
      <c r="EBR9" s="92"/>
      <c r="EBS9" s="92"/>
      <c r="EBT9" s="92"/>
      <c r="EBU9" s="92"/>
      <c r="EBV9" s="92"/>
      <c r="EBW9" s="92"/>
      <c r="EBX9" s="92"/>
      <c r="EBY9" s="92"/>
      <c r="EBZ9" s="92"/>
      <c r="ECA9" s="92"/>
      <c r="ECB9" s="92"/>
      <c r="ECC9" s="92"/>
      <c r="ECD9" s="92"/>
      <c r="ECE9" s="92"/>
      <c r="ECF9" s="92"/>
      <c r="ECG9" s="92"/>
      <c r="ECH9" s="92"/>
      <c r="ECI9" s="92"/>
      <c r="ECJ9" s="92"/>
      <c r="ECK9" s="92"/>
      <c r="ECL9" s="92"/>
      <c r="ECM9" s="92"/>
      <c r="ECN9" s="92"/>
      <c r="ECO9" s="92"/>
      <c r="ECP9" s="92"/>
      <c r="ECQ9" s="92"/>
      <c r="ECR9" s="92"/>
      <c r="ECS9" s="92"/>
      <c r="ECT9" s="92"/>
      <c r="ECU9" s="92"/>
      <c r="ECV9" s="92"/>
      <c r="ECW9" s="92"/>
      <c r="ECX9" s="92"/>
      <c r="ECY9" s="92"/>
      <c r="ECZ9" s="92"/>
      <c r="EDA9" s="92"/>
      <c r="EDB9" s="92"/>
      <c r="EDC9" s="92"/>
      <c r="EDD9" s="92"/>
      <c r="EDE9" s="92"/>
      <c r="EDF9" s="92"/>
      <c r="EDG9" s="92"/>
      <c r="EDH9" s="92"/>
      <c r="EDI9" s="92"/>
      <c r="EDJ9" s="92"/>
      <c r="EDK9" s="92"/>
      <c r="EDL9" s="92"/>
      <c r="EDM9" s="92"/>
      <c r="EDN9" s="92"/>
      <c r="EDO9" s="92"/>
      <c r="EDP9" s="92"/>
      <c r="EDQ9" s="92"/>
      <c r="EDR9" s="92"/>
      <c r="EDS9" s="92"/>
      <c r="EDT9" s="92"/>
      <c r="EDU9" s="92"/>
      <c r="EDV9" s="92"/>
      <c r="EDW9" s="92"/>
      <c r="EDX9" s="92"/>
      <c r="EDY9" s="92"/>
      <c r="EDZ9" s="92"/>
      <c r="EEA9" s="92"/>
      <c r="EEB9" s="92"/>
      <c r="EEC9" s="92"/>
      <c r="EED9" s="92"/>
      <c r="EEE9" s="92"/>
      <c r="EEF9" s="92"/>
      <c r="EEG9" s="92"/>
      <c r="EEH9" s="92"/>
      <c r="EEI9" s="92"/>
      <c r="EEJ9" s="92"/>
      <c r="EEK9" s="92"/>
      <c r="EEL9" s="92"/>
      <c r="EEM9" s="92"/>
      <c r="EEN9" s="92"/>
      <c r="EEO9" s="92"/>
      <c r="EEP9" s="92"/>
      <c r="EEQ9" s="92"/>
      <c r="EER9" s="92"/>
      <c r="EES9" s="92"/>
      <c r="EET9" s="92"/>
      <c r="EEU9" s="92"/>
      <c r="EEV9" s="92"/>
      <c r="EEW9" s="92"/>
      <c r="EEX9" s="92"/>
      <c r="EEY9" s="92"/>
      <c r="EEZ9" s="92"/>
      <c r="EFA9" s="92"/>
      <c r="EFB9" s="92"/>
      <c r="EFC9" s="92"/>
      <c r="EFD9" s="92"/>
      <c r="EFE9" s="92"/>
      <c r="EFF9" s="92"/>
      <c r="EFG9" s="92"/>
      <c r="EFH9" s="92"/>
      <c r="EFI9" s="92"/>
      <c r="EFJ9" s="92"/>
      <c r="EFK9" s="92"/>
      <c r="EFL9" s="92"/>
      <c r="EFM9" s="92"/>
      <c r="EFN9" s="92"/>
      <c r="EFO9" s="92"/>
      <c r="EFP9" s="92"/>
      <c r="EFQ9" s="92"/>
      <c r="EFR9" s="92"/>
      <c r="EFS9" s="92"/>
      <c r="EFT9" s="92"/>
      <c r="EFU9" s="92"/>
      <c r="EFV9" s="92"/>
      <c r="EFW9" s="92"/>
      <c r="EFX9" s="92"/>
      <c r="EFY9" s="92"/>
      <c r="EFZ9" s="92"/>
      <c r="EGA9" s="92"/>
      <c r="EGB9" s="92"/>
      <c r="EGC9" s="92"/>
      <c r="EGD9" s="92"/>
      <c r="EGE9" s="92"/>
      <c r="EGF9" s="92"/>
      <c r="EGG9" s="92"/>
      <c r="EGH9" s="92"/>
      <c r="EGI9" s="92"/>
      <c r="EGJ9" s="92"/>
      <c r="EGK9" s="92"/>
      <c r="EGL9" s="92"/>
      <c r="EGM9" s="92"/>
      <c r="EGN9" s="92"/>
      <c r="EGO9" s="92"/>
      <c r="EGP9" s="92"/>
      <c r="EGQ9" s="92"/>
      <c r="EGR9" s="92"/>
      <c r="EGS9" s="92"/>
      <c r="EGT9" s="92"/>
      <c r="EGU9" s="92"/>
      <c r="EGV9" s="92"/>
      <c r="EGW9" s="92"/>
      <c r="EGX9" s="92"/>
      <c r="EGY9" s="92"/>
      <c r="EGZ9" s="92"/>
      <c r="EHA9" s="92"/>
      <c r="EHB9" s="92"/>
      <c r="EHC9" s="92"/>
      <c r="EHD9" s="92"/>
      <c r="EHE9" s="92"/>
      <c r="EHF9" s="92"/>
      <c r="EHG9" s="92"/>
      <c r="EHH9" s="92"/>
      <c r="EHI9" s="92"/>
      <c r="EHJ9" s="92"/>
      <c r="EHK9" s="92"/>
      <c r="EHL9" s="92"/>
      <c r="EHM9" s="92"/>
      <c r="EHN9" s="92"/>
      <c r="EHO9" s="92"/>
      <c r="EHP9" s="92"/>
      <c r="EHQ9" s="92"/>
      <c r="EHR9" s="92"/>
      <c r="EHS9" s="92"/>
      <c r="EHT9" s="92"/>
      <c r="EHU9" s="92"/>
      <c r="EHV9" s="92"/>
      <c r="EHW9" s="92"/>
      <c r="EHX9" s="92"/>
      <c r="EHY9" s="92"/>
      <c r="EHZ9" s="92"/>
      <c r="EIA9" s="92"/>
      <c r="EIB9" s="92"/>
      <c r="EIC9" s="92"/>
      <c r="EID9" s="92"/>
      <c r="EIE9" s="92"/>
      <c r="EIF9" s="92"/>
      <c r="EIG9" s="92"/>
      <c r="EIH9" s="92"/>
      <c r="EII9" s="92"/>
      <c r="EIJ9" s="92"/>
      <c r="EIK9" s="92"/>
      <c r="EIL9" s="92"/>
      <c r="EIM9" s="92"/>
      <c r="EIN9" s="92"/>
      <c r="EIO9" s="92"/>
      <c r="EIP9" s="92"/>
      <c r="EIQ9" s="92"/>
      <c r="EIR9" s="92"/>
      <c r="EIS9" s="92"/>
      <c r="EIT9" s="92"/>
      <c r="EIU9" s="92"/>
      <c r="EIV9" s="92"/>
      <c r="EIW9" s="92"/>
      <c r="EIX9" s="92"/>
      <c r="EIY9" s="92"/>
      <c r="EIZ9" s="92"/>
      <c r="EJA9" s="92"/>
      <c r="EJB9" s="92"/>
      <c r="EJC9" s="92"/>
      <c r="EJD9" s="92"/>
      <c r="EJE9" s="92"/>
      <c r="EJF9" s="92"/>
      <c r="EJG9" s="92"/>
      <c r="EJH9" s="92"/>
      <c r="EJI9" s="92"/>
      <c r="EJJ9" s="92"/>
      <c r="EJK9" s="92"/>
      <c r="EJL9" s="92"/>
      <c r="EJM9" s="92"/>
      <c r="EJN9" s="92"/>
      <c r="EJO9" s="92"/>
      <c r="EJP9" s="92"/>
      <c r="EJQ9" s="92"/>
      <c r="EJR9" s="92"/>
      <c r="EJS9" s="92"/>
      <c r="EJT9" s="92"/>
      <c r="EJU9" s="92"/>
      <c r="EJV9" s="92"/>
      <c r="EJW9" s="92"/>
      <c r="EJX9" s="92"/>
      <c r="EJY9" s="92"/>
      <c r="EJZ9" s="92"/>
      <c r="EKA9" s="92"/>
      <c r="EKB9" s="92"/>
      <c r="EKC9" s="92"/>
      <c r="EKD9" s="92"/>
      <c r="EKE9" s="92"/>
      <c r="EKF9" s="92"/>
      <c r="EKG9" s="92"/>
      <c r="EKH9" s="92"/>
      <c r="EKI9" s="92"/>
      <c r="EKJ9" s="92"/>
      <c r="EKK9" s="92"/>
      <c r="EKL9" s="92"/>
      <c r="EKM9" s="92"/>
      <c r="EKN9" s="92"/>
      <c r="EKO9" s="92"/>
      <c r="EKP9" s="92"/>
      <c r="EKQ9" s="92"/>
      <c r="EKR9" s="92"/>
      <c r="EKS9" s="92"/>
      <c r="EKT9" s="92"/>
      <c r="EKU9" s="92"/>
      <c r="EKV9" s="92"/>
      <c r="EKW9" s="92"/>
      <c r="EKX9" s="92"/>
      <c r="EKY9" s="92"/>
      <c r="EKZ9" s="92"/>
      <c r="ELA9" s="92"/>
      <c r="ELB9" s="92"/>
      <c r="ELC9" s="92"/>
      <c r="ELD9" s="92"/>
      <c r="ELE9" s="92"/>
      <c r="ELF9" s="92"/>
      <c r="ELG9" s="92"/>
      <c r="ELH9" s="92"/>
      <c r="ELI9" s="92"/>
      <c r="ELJ9" s="92"/>
      <c r="ELK9" s="92"/>
      <c r="ELL9" s="92"/>
      <c r="ELM9" s="92"/>
      <c r="ELN9" s="92"/>
      <c r="ELO9" s="92"/>
      <c r="ELP9" s="92"/>
      <c r="ELQ9" s="92"/>
      <c r="ELR9" s="92"/>
      <c r="ELS9" s="92"/>
      <c r="ELT9" s="92"/>
      <c r="ELU9" s="92"/>
      <c r="ELV9" s="92"/>
      <c r="ELW9" s="92"/>
      <c r="ELX9" s="92"/>
      <c r="ELY9" s="92"/>
      <c r="ELZ9" s="92"/>
      <c r="EMA9" s="92"/>
      <c r="EMB9" s="92"/>
      <c r="EMC9" s="92"/>
      <c r="EMD9" s="92"/>
      <c r="EME9" s="92"/>
      <c r="EMF9" s="92"/>
      <c r="EMG9" s="92"/>
      <c r="EMH9" s="92"/>
      <c r="EMI9" s="92"/>
      <c r="EMJ9" s="92"/>
      <c r="EMK9" s="92"/>
      <c r="EML9" s="92"/>
      <c r="EMM9" s="92"/>
      <c r="EMN9" s="92"/>
      <c r="EMO9" s="92"/>
      <c r="EMP9" s="92"/>
      <c r="EMQ9" s="92"/>
      <c r="EMR9" s="92"/>
      <c r="EMS9" s="92"/>
      <c r="EMT9" s="92"/>
      <c r="EMU9" s="92"/>
      <c r="EMV9" s="92"/>
      <c r="EMW9" s="92"/>
      <c r="EMX9" s="92"/>
      <c r="EMY9" s="92"/>
      <c r="EMZ9" s="92"/>
      <c r="ENA9" s="92"/>
      <c r="ENB9" s="92"/>
      <c r="ENC9" s="92"/>
      <c r="END9" s="92"/>
      <c r="ENE9" s="92"/>
      <c r="ENF9" s="92"/>
      <c r="ENG9" s="92"/>
      <c r="ENH9" s="92"/>
      <c r="ENI9" s="92"/>
      <c r="ENJ9" s="92"/>
      <c r="ENK9" s="92"/>
      <c r="ENL9" s="92"/>
      <c r="ENM9" s="92"/>
      <c r="ENN9" s="92"/>
      <c r="ENO9" s="92"/>
      <c r="ENP9" s="92"/>
      <c r="ENQ9" s="92"/>
      <c r="ENR9" s="92"/>
      <c r="ENS9" s="92"/>
      <c r="ENT9" s="92"/>
      <c r="ENU9" s="92"/>
      <c r="ENV9" s="92"/>
      <c r="ENW9" s="92"/>
      <c r="ENX9" s="92"/>
      <c r="ENY9" s="92"/>
      <c r="ENZ9" s="92"/>
      <c r="EOA9" s="92"/>
      <c r="EOB9" s="92"/>
      <c r="EOC9" s="92"/>
      <c r="EOD9" s="92"/>
      <c r="EOE9" s="92"/>
      <c r="EOF9" s="92"/>
      <c r="EOG9" s="92"/>
      <c r="EOH9" s="92"/>
      <c r="EOI9" s="92"/>
      <c r="EOJ9" s="92"/>
      <c r="EOK9" s="92"/>
      <c r="EOL9" s="92"/>
      <c r="EOM9" s="92"/>
      <c r="EON9" s="92"/>
      <c r="EOO9" s="92"/>
      <c r="EOP9" s="92"/>
      <c r="EOQ9" s="92"/>
      <c r="EOR9" s="92"/>
      <c r="EOS9" s="92"/>
      <c r="EOT9" s="92"/>
      <c r="EOU9" s="92"/>
      <c r="EOV9" s="92"/>
      <c r="EOW9" s="92"/>
      <c r="EOX9" s="92"/>
      <c r="EOY9" s="92"/>
      <c r="EOZ9" s="92"/>
      <c r="EPA9" s="92"/>
      <c r="EPB9" s="92"/>
      <c r="EPC9" s="92"/>
      <c r="EPD9" s="92"/>
      <c r="EPE9" s="92"/>
      <c r="EPF9" s="92"/>
      <c r="EPG9" s="92"/>
      <c r="EPH9" s="92"/>
      <c r="EPI9" s="92"/>
      <c r="EPJ9" s="92"/>
      <c r="EPK9" s="92"/>
      <c r="EPL9" s="92"/>
      <c r="EPM9" s="92"/>
      <c r="EPN9" s="92"/>
      <c r="EPO9" s="92"/>
      <c r="EPP9" s="92"/>
      <c r="EPQ9" s="92"/>
      <c r="EPR9" s="92"/>
      <c r="EPS9" s="92"/>
      <c r="EPT9" s="92"/>
      <c r="EPU9" s="92"/>
      <c r="EPV9" s="92"/>
      <c r="EPW9" s="92"/>
      <c r="EPX9" s="92"/>
      <c r="EPY9" s="92"/>
      <c r="EPZ9" s="92"/>
      <c r="EQA9" s="92"/>
      <c r="EQB9" s="92"/>
      <c r="EQC9" s="92"/>
      <c r="EQD9" s="92"/>
      <c r="EQE9" s="92"/>
      <c r="EQF9" s="92"/>
      <c r="EQG9" s="92"/>
      <c r="EQH9" s="92"/>
      <c r="EQI9" s="92"/>
      <c r="EQJ9" s="92"/>
      <c r="EQK9" s="92"/>
      <c r="EQL9" s="92"/>
      <c r="EQM9" s="92"/>
      <c r="EQN9" s="92"/>
      <c r="EQO9" s="92"/>
      <c r="EQP9" s="92"/>
      <c r="EQQ9" s="92"/>
      <c r="EQR9" s="92"/>
      <c r="EQS9" s="92"/>
      <c r="EQT9" s="92"/>
      <c r="EQU9" s="92"/>
      <c r="EQV9" s="92"/>
      <c r="EQW9" s="92"/>
      <c r="EQX9" s="92"/>
      <c r="EQY9" s="92"/>
      <c r="EQZ9" s="92"/>
      <c r="ERA9" s="92"/>
      <c r="ERB9" s="92"/>
      <c r="ERC9" s="92"/>
      <c r="ERD9" s="92"/>
      <c r="ERE9" s="92"/>
      <c r="ERF9" s="92"/>
      <c r="ERG9" s="92"/>
      <c r="ERH9" s="92"/>
      <c r="ERI9" s="92"/>
      <c r="ERJ9" s="92"/>
      <c r="ERK9" s="92"/>
      <c r="ERL9" s="92"/>
      <c r="ERM9" s="92"/>
      <c r="ERN9" s="92"/>
      <c r="ERO9" s="92"/>
      <c r="ERP9" s="92"/>
      <c r="ERQ9" s="92"/>
      <c r="ERR9" s="92"/>
      <c r="ERS9" s="92"/>
      <c r="ERT9" s="92"/>
      <c r="ERU9" s="92"/>
      <c r="ERV9" s="92"/>
      <c r="ERW9" s="92"/>
      <c r="ERX9" s="92"/>
      <c r="ERY9" s="92"/>
      <c r="ERZ9" s="92"/>
      <c r="ESA9" s="92"/>
      <c r="ESB9" s="92"/>
      <c r="ESC9" s="92"/>
      <c r="ESD9" s="92"/>
      <c r="ESE9" s="92"/>
      <c r="ESF9" s="92"/>
      <c r="ESG9" s="92"/>
      <c r="ESH9" s="92"/>
      <c r="ESI9" s="92"/>
      <c r="ESJ9" s="92"/>
      <c r="ESK9" s="92"/>
      <c r="ESL9" s="92"/>
      <c r="ESM9" s="92"/>
      <c r="ESN9" s="92"/>
      <c r="ESO9" s="92"/>
      <c r="ESP9" s="92"/>
      <c r="ESQ9" s="92"/>
      <c r="ESR9" s="92"/>
      <c r="ESS9" s="92"/>
      <c r="EST9" s="92"/>
      <c r="ESU9" s="92"/>
      <c r="ESV9" s="92"/>
      <c r="ESW9" s="92"/>
      <c r="ESX9" s="92"/>
      <c r="ESY9" s="92"/>
      <c r="ESZ9" s="92"/>
      <c r="ETA9" s="92"/>
      <c r="ETB9" s="92"/>
      <c r="ETC9" s="92"/>
      <c r="ETD9" s="92"/>
      <c r="ETE9" s="92"/>
      <c r="ETF9" s="92"/>
      <c r="ETG9" s="92"/>
      <c r="ETH9" s="92"/>
      <c r="ETI9" s="92"/>
      <c r="ETJ9" s="92"/>
      <c r="ETK9" s="92"/>
      <c r="ETL9" s="92"/>
      <c r="ETM9" s="92"/>
      <c r="ETN9" s="92"/>
      <c r="ETO9" s="92"/>
      <c r="ETP9" s="92"/>
      <c r="ETQ9" s="92"/>
      <c r="ETR9" s="92"/>
      <c r="ETS9" s="92"/>
      <c r="ETT9" s="92"/>
      <c r="ETU9" s="92"/>
      <c r="ETV9" s="92"/>
      <c r="ETW9" s="92"/>
      <c r="ETX9" s="92"/>
      <c r="ETY9" s="92"/>
      <c r="ETZ9" s="92"/>
      <c r="EUA9" s="92"/>
      <c r="EUB9" s="92"/>
      <c r="EUC9" s="92"/>
      <c r="EUD9" s="92"/>
      <c r="EUE9" s="92"/>
      <c r="EUF9" s="92"/>
      <c r="EUG9" s="92"/>
      <c r="EUH9" s="92"/>
      <c r="EUI9" s="92"/>
      <c r="EUJ9" s="92"/>
      <c r="EUK9" s="92"/>
      <c r="EUL9" s="92"/>
      <c r="EUM9" s="92"/>
      <c r="EUN9" s="92"/>
      <c r="EUO9" s="92"/>
      <c r="EUP9" s="92"/>
      <c r="EUQ9" s="92"/>
      <c r="EUR9" s="92"/>
      <c r="EUS9" s="92"/>
      <c r="EUT9" s="92"/>
      <c r="EUU9" s="92"/>
      <c r="EUV9" s="92"/>
      <c r="EUW9" s="92"/>
      <c r="EUX9" s="92"/>
      <c r="EUY9" s="92"/>
      <c r="EUZ9" s="92"/>
      <c r="EVA9" s="92"/>
      <c r="EVB9" s="92"/>
      <c r="EVC9" s="92"/>
      <c r="EVD9" s="92"/>
      <c r="EVE9" s="92"/>
      <c r="EVF9" s="92"/>
      <c r="EVG9" s="92"/>
      <c r="EVH9" s="92"/>
      <c r="EVI9" s="92"/>
      <c r="EVJ9" s="92"/>
      <c r="EVK9" s="92"/>
      <c r="EVL9" s="92"/>
      <c r="EVM9" s="92"/>
      <c r="EVN9" s="92"/>
      <c r="EVO9" s="92"/>
      <c r="EVP9" s="92"/>
      <c r="EVQ9" s="92"/>
      <c r="EVR9" s="92"/>
      <c r="EVS9" s="92"/>
      <c r="EVT9" s="92"/>
      <c r="EVU9" s="92"/>
      <c r="EVV9" s="92"/>
      <c r="EVW9" s="92"/>
      <c r="EVX9" s="92"/>
      <c r="EVY9" s="92"/>
      <c r="EVZ9" s="92"/>
      <c r="EWA9" s="92"/>
      <c r="EWB9" s="92"/>
      <c r="EWC9" s="92"/>
      <c r="EWD9" s="92"/>
      <c r="EWE9" s="92"/>
      <c r="EWF9" s="92"/>
      <c r="EWG9" s="92"/>
      <c r="EWH9" s="92"/>
      <c r="EWI9" s="92"/>
      <c r="EWJ9" s="92"/>
      <c r="EWK9" s="92"/>
      <c r="EWL9" s="92"/>
      <c r="EWM9" s="92"/>
      <c r="EWN9" s="92"/>
      <c r="EWO9" s="92"/>
      <c r="EWP9" s="92"/>
      <c r="EWQ9" s="92"/>
      <c r="EWR9" s="92"/>
      <c r="EWS9" s="92"/>
      <c r="EWT9" s="92"/>
      <c r="EWU9" s="92"/>
      <c r="EWV9" s="92"/>
      <c r="EWW9" s="92"/>
      <c r="EWX9" s="92"/>
      <c r="EWY9" s="92"/>
      <c r="EWZ9" s="92"/>
      <c r="EXA9" s="92"/>
      <c r="EXB9" s="92"/>
      <c r="EXC9" s="92"/>
      <c r="EXD9" s="92"/>
      <c r="EXE9" s="92"/>
      <c r="EXF9" s="92"/>
      <c r="EXG9" s="92"/>
      <c r="EXH9" s="92"/>
      <c r="EXI9" s="92"/>
      <c r="EXJ9" s="92"/>
      <c r="EXK9" s="92"/>
      <c r="EXL9" s="92"/>
      <c r="EXM9" s="92"/>
      <c r="EXN9" s="92"/>
      <c r="EXO9" s="92"/>
      <c r="EXP9" s="92"/>
      <c r="EXQ9" s="92"/>
      <c r="EXR9" s="92"/>
      <c r="EXS9" s="92"/>
      <c r="EXT9" s="92"/>
      <c r="EXU9" s="92"/>
      <c r="EXV9" s="92"/>
      <c r="EXW9" s="92"/>
      <c r="EXX9" s="92"/>
      <c r="EXY9" s="92"/>
      <c r="EXZ9" s="92"/>
      <c r="EYA9" s="92"/>
      <c r="EYB9" s="92"/>
      <c r="EYC9" s="92"/>
      <c r="EYD9" s="92"/>
      <c r="EYE9" s="92"/>
      <c r="EYF9" s="92"/>
      <c r="EYG9" s="92"/>
      <c r="EYH9" s="92"/>
      <c r="EYI9" s="92"/>
      <c r="EYJ9" s="92"/>
      <c r="EYK9" s="92"/>
      <c r="EYL9" s="92"/>
      <c r="EYM9" s="92"/>
      <c r="EYN9" s="92"/>
      <c r="EYO9" s="92"/>
      <c r="EYP9" s="92"/>
      <c r="EYQ9" s="92"/>
      <c r="EYR9" s="92"/>
      <c r="EYS9" s="92"/>
      <c r="EYT9" s="92"/>
      <c r="EYU9" s="92"/>
      <c r="EYV9" s="92"/>
      <c r="EYW9" s="92"/>
      <c r="EYX9" s="92"/>
      <c r="EYY9" s="92"/>
      <c r="EYZ9" s="92"/>
      <c r="EZA9" s="92"/>
      <c r="EZB9" s="92"/>
      <c r="EZC9" s="92"/>
      <c r="EZD9" s="92"/>
      <c r="EZE9" s="92"/>
      <c r="EZF9" s="92"/>
      <c r="EZG9" s="92"/>
      <c r="EZH9" s="92"/>
      <c r="EZI9" s="92"/>
      <c r="EZJ9" s="92"/>
      <c r="EZK9" s="92"/>
      <c r="EZL9" s="92"/>
      <c r="EZM9" s="92"/>
      <c r="EZN9" s="92"/>
      <c r="EZO9" s="92"/>
      <c r="EZP9" s="92"/>
      <c r="EZQ9" s="92"/>
      <c r="EZR9" s="92"/>
      <c r="EZS9" s="92"/>
      <c r="EZT9" s="92"/>
      <c r="EZU9" s="92"/>
      <c r="EZV9" s="92"/>
      <c r="EZW9" s="92"/>
      <c r="EZX9" s="92"/>
      <c r="EZY9" s="92"/>
      <c r="EZZ9" s="92"/>
      <c r="FAA9" s="92"/>
      <c r="FAB9" s="92"/>
      <c r="FAC9" s="92"/>
      <c r="FAD9" s="92"/>
      <c r="FAE9" s="92"/>
      <c r="FAF9" s="92"/>
      <c r="FAG9" s="92"/>
      <c r="FAH9" s="92"/>
      <c r="FAI9" s="92"/>
      <c r="FAJ9" s="92"/>
      <c r="FAK9" s="92"/>
      <c r="FAL9" s="92"/>
      <c r="FAM9" s="92"/>
      <c r="FAN9" s="92"/>
      <c r="FAO9" s="92"/>
      <c r="FAP9" s="92"/>
      <c r="FAQ9" s="92"/>
      <c r="FAR9" s="92"/>
      <c r="FAS9" s="92"/>
      <c r="FAT9" s="92"/>
      <c r="FAU9" s="92"/>
      <c r="FAV9" s="92"/>
      <c r="FAW9" s="92"/>
      <c r="FAX9" s="92"/>
      <c r="FAY9" s="92"/>
      <c r="FAZ9" s="92"/>
      <c r="FBA9" s="92"/>
      <c r="FBB9" s="92"/>
      <c r="FBC9" s="92"/>
      <c r="FBD9" s="92"/>
      <c r="FBE9" s="92"/>
      <c r="FBF9" s="92"/>
      <c r="FBG9" s="92"/>
      <c r="FBH9" s="92"/>
      <c r="FBI9" s="92"/>
      <c r="FBJ9" s="92"/>
      <c r="FBK9" s="92"/>
      <c r="FBL9" s="92"/>
      <c r="FBM9" s="92"/>
      <c r="FBN9" s="92"/>
      <c r="FBO9" s="92"/>
      <c r="FBP9" s="92"/>
      <c r="FBQ9" s="92"/>
      <c r="FBR9" s="92"/>
      <c r="FBS9" s="92"/>
      <c r="FBT9" s="92"/>
      <c r="FBU9" s="92"/>
      <c r="FBV9" s="92"/>
      <c r="FBW9" s="92"/>
      <c r="FBX9" s="92"/>
      <c r="FBY9" s="92"/>
      <c r="FBZ9" s="92"/>
      <c r="FCA9" s="92"/>
      <c r="FCB9" s="92"/>
      <c r="FCC9" s="92"/>
      <c r="FCD9" s="92"/>
      <c r="FCE9" s="92"/>
      <c r="FCF9" s="92"/>
      <c r="FCG9" s="92"/>
      <c r="FCH9" s="92"/>
      <c r="FCI9" s="92"/>
      <c r="FCJ9" s="92"/>
      <c r="FCK9" s="92"/>
      <c r="FCL9" s="92"/>
      <c r="FCM9" s="92"/>
      <c r="FCN9" s="92"/>
      <c r="FCO9" s="92"/>
      <c r="FCP9" s="92"/>
      <c r="FCQ9" s="92"/>
      <c r="FCR9" s="92"/>
      <c r="FCS9" s="92"/>
      <c r="FCT9" s="92"/>
      <c r="FCU9" s="92"/>
      <c r="FCV9" s="92"/>
      <c r="FCW9" s="92"/>
      <c r="FCX9" s="92"/>
      <c r="FCY9" s="92"/>
      <c r="FCZ9" s="92"/>
      <c r="FDA9" s="92"/>
      <c r="FDB9" s="92"/>
      <c r="FDC9" s="92"/>
      <c r="FDD9" s="92"/>
      <c r="FDE9" s="92"/>
      <c r="FDF9" s="92"/>
      <c r="FDG9" s="92"/>
      <c r="FDH9" s="92"/>
      <c r="FDI9" s="92"/>
      <c r="FDJ9" s="92"/>
      <c r="FDK9" s="92"/>
      <c r="FDL9" s="92"/>
      <c r="FDM9" s="92"/>
      <c r="FDN9" s="92"/>
      <c r="FDO9" s="92"/>
      <c r="FDP9" s="92"/>
      <c r="FDQ9" s="92"/>
      <c r="FDR9" s="92"/>
      <c r="FDS9" s="92"/>
      <c r="FDT9" s="92"/>
      <c r="FDU9" s="92"/>
      <c r="FDV9" s="92"/>
      <c r="FDW9" s="92"/>
      <c r="FDX9" s="92"/>
      <c r="FDY9" s="92"/>
      <c r="FDZ9" s="92"/>
      <c r="FEA9" s="92"/>
      <c r="FEB9" s="92"/>
      <c r="FEC9" s="92"/>
      <c r="FED9" s="92"/>
      <c r="FEE9" s="92"/>
      <c r="FEF9" s="92"/>
      <c r="FEG9" s="92"/>
      <c r="FEH9" s="92"/>
      <c r="FEI9" s="92"/>
      <c r="FEJ9" s="92"/>
      <c r="FEK9" s="92"/>
      <c r="FEL9" s="92"/>
      <c r="FEM9" s="92"/>
      <c r="FEN9" s="92"/>
      <c r="FEO9" s="92"/>
      <c r="FEP9" s="92"/>
      <c r="FEQ9" s="92"/>
      <c r="FER9" s="92"/>
      <c r="FES9" s="92"/>
      <c r="FET9" s="92"/>
      <c r="FEU9" s="92"/>
      <c r="FEV9" s="92"/>
      <c r="FEW9" s="92"/>
      <c r="FEX9" s="92"/>
      <c r="FEY9" s="92"/>
      <c r="FEZ9" s="92"/>
      <c r="FFA9" s="92"/>
      <c r="FFB9" s="92"/>
      <c r="FFC9" s="92"/>
      <c r="FFD9" s="92"/>
      <c r="FFE9" s="92"/>
      <c r="FFF9" s="92"/>
      <c r="FFG9" s="92"/>
      <c r="FFH9" s="92"/>
      <c r="FFI9" s="92"/>
      <c r="FFJ9" s="92"/>
      <c r="FFK9" s="92"/>
      <c r="FFL9" s="92"/>
      <c r="FFM9" s="92"/>
      <c r="FFN9" s="92"/>
      <c r="FFO9" s="92"/>
      <c r="FFP9" s="92"/>
      <c r="FFQ9" s="92"/>
      <c r="FFR9" s="92"/>
      <c r="FFS9" s="92"/>
      <c r="FFT9" s="92"/>
      <c r="FFU9" s="92"/>
      <c r="FFV9" s="92"/>
      <c r="FFW9" s="92"/>
      <c r="FFX9" s="92"/>
      <c r="FFY9" s="92"/>
      <c r="FFZ9" s="92"/>
      <c r="FGA9" s="92"/>
      <c r="FGB9" s="92"/>
      <c r="FGC9" s="92"/>
      <c r="FGD9" s="92"/>
      <c r="FGE9" s="92"/>
      <c r="FGF9" s="92"/>
      <c r="FGG9" s="92"/>
      <c r="FGH9" s="92"/>
      <c r="FGI9" s="92"/>
      <c r="FGJ9" s="92"/>
      <c r="FGK9" s="92"/>
      <c r="FGL9" s="92"/>
      <c r="FGM9" s="92"/>
      <c r="FGN9" s="92"/>
      <c r="FGO9" s="92"/>
      <c r="FGP9" s="92"/>
      <c r="FGQ9" s="92"/>
      <c r="FGR9" s="92"/>
      <c r="FGS9" s="92"/>
      <c r="FGT9" s="92"/>
      <c r="FGU9" s="92"/>
      <c r="FGV9" s="92"/>
      <c r="FGW9" s="92"/>
      <c r="FGX9" s="92"/>
      <c r="FGY9" s="92"/>
      <c r="FGZ9" s="92"/>
      <c r="FHA9" s="92"/>
      <c r="FHB9" s="92"/>
      <c r="FHC9" s="92"/>
      <c r="FHD9" s="92"/>
      <c r="FHE9" s="92"/>
      <c r="FHF9" s="92"/>
      <c r="FHG9" s="92"/>
      <c r="FHH9" s="92"/>
      <c r="FHI9" s="92"/>
      <c r="FHJ9" s="92"/>
      <c r="FHK9" s="92"/>
      <c r="FHL9" s="92"/>
      <c r="FHM9" s="92"/>
      <c r="FHN9" s="92"/>
      <c r="FHO9" s="92"/>
      <c r="FHP9" s="92"/>
      <c r="FHQ9" s="92"/>
      <c r="FHR9" s="92"/>
      <c r="FHS9" s="92"/>
      <c r="FHT9" s="92"/>
      <c r="FHU9" s="92"/>
      <c r="FHV9" s="92"/>
      <c r="FHW9" s="92"/>
      <c r="FHX9" s="92"/>
      <c r="FHY9" s="92"/>
      <c r="FHZ9" s="92"/>
      <c r="FIA9" s="92"/>
      <c r="FIB9" s="92"/>
      <c r="FIC9" s="92"/>
      <c r="FID9" s="92"/>
      <c r="FIE9" s="92"/>
      <c r="FIF9" s="92"/>
      <c r="FIG9" s="92"/>
      <c r="FIH9" s="92"/>
      <c r="FII9" s="92"/>
      <c r="FIJ9" s="92"/>
      <c r="FIK9" s="92"/>
      <c r="FIL9" s="92"/>
      <c r="FIM9" s="92"/>
      <c r="FIN9" s="92"/>
      <c r="FIO9" s="92"/>
      <c r="FIP9" s="92"/>
      <c r="FIQ9" s="92"/>
      <c r="FIR9" s="92"/>
      <c r="FIS9" s="92"/>
      <c r="FIT9" s="92"/>
      <c r="FIU9" s="92"/>
      <c r="FIV9" s="92"/>
      <c r="FIW9" s="92"/>
      <c r="FIX9" s="92"/>
      <c r="FIY9" s="92"/>
      <c r="FIZ9" s="92"/>
      <c r="FJA9" s="92"/>
      <c r="FJB9" s="92"/>
      <c r="FJC9" s="92"/>
      <c r="FJD9" s="92"/>
      <c r="FJE9" s="92"/>
      <c r="FJF9" s="92"/>
      <c r="FJG9" s="92"/>
      <c r="FJH9" s="92"/>
      <c r="FJI9" s="92"/>
      <c r="FJJ9" s="92"/>
      <c r="FJK9" s="92"/>
      <c r="FJL9" s="92"/>
      <c r="FJM9" s="92"/>
      <c r="FJN9" s="92"/>
      <c r="FJO9" s="92"/>
      <c r="FJP9" s="92"/>
      <c r="FJQ9" s="92"/>
      <c r="FJR9" s="92"/>
      <c r="FJS9" s="92"/>
      <c r="FJT9" s="92"/>
      <c r="FJU9" s="92"/>
      <c r="FJV9" s="92"/>
      <c r="FJW9" s="92"/>
      <c r="FJX9" s="92"/>
      <c r="FJY9" s="92"/>
      <c r="FJZ9" s="92"/>
      <c r="FKA9" s="92"/>
      <c r="FKB9" s="92"/>
      <c r="FKC9" s="92"/>
      <c r="FKD9" s="92"/>
      <c r="FKE9" s="92"/>
      <c r="FKF9" s="92"/>
      <c r="FKG9" s="92"/>
      <c r="FKH9" s="92"/>
      <c r="FKI9" s="92"/>
      <c r="FKJ9" s="92"/>
      <c r="FKK9" s="92"/>
      <c r="FKL9" s="92"/>
      <c r="FKM9" s="92"/>
      <c r="FKN9" s="92"/>
      <c r="FKO9" s="92"/>
      <c r="FKP9" s="92"/>
      <c r="FKQ9" s="92"/>
      <c r="FKR9" s="92"/>
      <c r="FKS9" s="92"/>
      <c r="FKT9" s="92"/>
      <c r="FKU9" s="92"/>
      <c r="FKV9" s="92"/>
      <c r="FKW9" s="92"/>
      <c r="FKX9" s="92"/>
      <c r="FKY9" s="92"/>
      <c r="FKZ9" s="92"/>
      <c r="FLA9" s="92"/>
      <c r="FLB9" s="92"/>
      <c r="FLC9" s="92"/>
      <c r="FLD9" s="92"/>
      <c r="FLE9" s="92"/>
      <c r="FLF9" s="92"/>
      <c r="FLG9" s="92"/>
      <c r="FLH9" s="92"/>
      <c r="FLI9" s="92"/>
      <c r="FLJ9" s="92"/>
      <c r="FLK9" s="92"/>
      <c r="FLL9" s="92"/>
      <c r="FLM9" s="92"/>
      <c r="FLN9" s="92"/>
      <c r="FLO9" s="92"/>
      <c r="FLP9" s="92"/>
      <c r="FLQ9" s="92"/>
      <c r="FLR9" s="92"/>
      <c r="FLS9" s="92"/>
      <c r="FLT9" s="92"/>
      <c r="FLU9" s="92"/>
      <c r="FLV9" s="92"/>
      <c r="FLW9" s="92"/>
      <c r="FLX9" s="92"/>
      <c r="FLY9" s="92"/>
      <c r="FLZ9" s="92"/>
      <c r="FMA9" s="92"/>
      <c r="FMB9" s="92"/>
      <c r="FMC9" s="92"/>
      <c r="FMD9" s="92"/>
      <c r="FME9" s="92"/>
      <c r="FMF9" s="92"/>
      <c r="FMG9" s="92"/>
      <c r="FMH9" s="92"/>
      <c r="FMI9" s="92"/>
      <c r="FMJ9" s="92"/>
      <c r="FMK9" s="92"/>
      <c r="FML9" s="92"/>
      <c r="FMM9" s="92"/>
      <c r="FMN9" s="92"/>
      <c r="FMO9" s="92"/>
      <c r="FMP9" s="92"/>
      <c r="FMQ9" s="92"/>
      <c r="FMR9" s="92"/>
      <c r="FMS9" s="92"/>
      <c r="FMT9" s="92"/>
      <c r="FMU9" s="92"/>
      <c r="FMV9" s="92"/>
      <c r="FMW9" s="92"/>
      <c r="FMX9" s="92"/>
      <c r="FMY9" s="92"/>
      <c r="FMZ9" s="92"/>
      <c r="FNA9" s="92"/>
      <c r="FNB9" s="92"/>
      <c r="FNC9" s="92"/>
      <c r="FND9" s="92"/>
      <c r="FNE9" s="92"/>
      <c r="FNF9" s="92"/>
      <c r="FNG9" s="92"/>
      <c r="FNH9" s="92"/>
      <c r="FNI9" s="92"/>
      <c r="FNJ9" s="92"/>
      <c r="FNK9" s="92"/>
      <c r="FNL9" s="92"/>
      <c r="FNM9" s="92"/>
      <c r="FNN9" s="92"/>
      <c r="FNO9" s="92"/>
      <c r="FNP9" s="92"/>
      <c r="FNQ9" s="92"/>
      <c r="FNR9" s="92"/>
      <c r="FNS9" s="92"/>
      <c r="FNT9" s="92"/>
      <c r="FNU9" s="92"/>
      <c r="FNV9" s="92"/>
      <c r="FNW9" s="92"/>
      <c r="FNX9" s="92"/>
      <c r="FNY9" s="92"/>
      <c r="FNZ9" s="92"/>
      <c r="FOA9" s="92"/>
      <c r="FOB9" s="92"/>
      <c r="FOC9" s="92"/>
      <c r="FOD9" s="92"/>
      <c r="FOE9" s="92"/>
      <c r="FOF9" s="92"/>
      <c r="FOG9" s="92"/>
      <c r="FOH9" s="92"/>
      <c r="FOI9" s="92"/>
      <c r="FOJ9" s="92"/>
      <c r="FOK9" s="92"/>
      <c r="FOL9" s="92"/>
      <c r="FOM9" s="92"/>
      <c r="FON9" s="92"/>
      <c r="FOO9" s="92"/>
      <c r="FOP9" s="92"/>
      <c r="FOQ9" s="92"/>
      <c r="FOR9" s="92"/>
      <c r="FOS9" s="92"/>
      <c r="FOT9" s="92"/>
      <c r="FOU9" s="92"/>
      <c r="FOV9" s="92"/>
      <c r="FOW9" s="92"/>
      <c r="FOX9" s="92"/>
      <c r="FOY9" s="92"/>
      <c r="FOZ9" s="92"/>
      <c r="FPA9" s="92"/>
      <c r="FPB9" s="92"/>
      <c r="FPC9" s="92"/>
      <c r="FPD9" s="92"/>
      <c r="FPE9" s="92"/>
      <c r="FPF9" s="92"/>
      <c r="FPG9" s="92"/>
      <c r="FPH9" s="92"/>
      <c r="FPI9" s="92"/>
      <c r="FPJ9" s="92"/>
      <c r="FPK9" s="92"/>
      <c r="FPL9" s="92"/>
      <c r="FPM9" s="92"/>
      <c r="FPN9" s="92"/>
      <c r="FPO9" s="92"/>
      <c r="FPP9" s="92"/>
      <c r="FPQ9" s="92"/>
      <c r="FPR9" s="92"/>
      <c r="FPS9" s="92"/>
      <c r="FPT9" s="92"/>
      <c r="FPU9" s="92"/>
      <c r="FPV9" s="92"/>
      <c r="FPW9" s="92"/>
      <c r="FPX9" s="92"/>
      <c r="FPY9" s="92"/>
      <c r="FPZ9" s="92"/>
      <c r="FQA9" s="92"/>
      <c r="FQB9" s="92"/>
      <c r="FQC9" s="92"/>
      <c r="FQD9" s="92"/>
      <c r="FQE9" s="92"/>
      <c r="FQF9" s="92"/>
      <c r="FQG9" s="92"/>
      <c r="FQH9" s="92"/>
      <c r="FQI9" s="92"/>
      <c r="FQJ9" s="92"/>
      <c r="FQK9" s="92"/>
      <c r="FQL9" s="92"/>
      <c r="FQM9" s="92"/>
      <c r="FQN9" s="92"/>
      <c r="FQO9" s="92"/>
      <c r="FQP9" s="92"/>
      <c r="FQQ9" s="92"/>
      <c r="FQR9" s="92"/>
      <c r="FQS9" s="92"/>
      <c r="FQT9" s="92"/>
      <c r="FQU9" s="92"/>
      <c r="FQV9" s="92"/>
      <c r="FQW9" s="92"/>
      <c r="FQX9" s="92"/>
      <c r="FQY9" s="92"/>
      <c r="FQZ9" s="92"/>
      <c r="FRA9" s="92"/>
      <c r="FRB9" s="92"/>
      <c r="FRC9" s="92"/>
      <c r="FRD9" s="92"/>
      <c r="FRE9" s="92"/>
      <c r="FRF9" s="92"/>
      <c r="FRG9" s="92"/>
      <c r="FRH9" s="92"/>
      <c r="FRI9" s="92"/>
      <c r="FRJ9" s="92"/>
      <c r="FRK9" s="92"/>
      <c r="FRL9" s="92"/>
      <c r="FRM9" s="92"/>
      <c r="FRN9" s="92"/>
      <c r="FRO9" s="92"/>
      <c r="FRP9" s="92"/>
      <c r="FRQ9" s="92"/>
      <c r="FRR9" s="92"/>
      <c r="FRS9" s="92"/>
      <c r="FRT9" s="92"/>
      <c r="FRU9" s="92"/>
      <c r="FRV9" s="92"/>
      <c r="FRW9" s="92"/>
      <c r="FRX9" s="92"/>
      <c r="FRY9" s="92"/>
      <c r="FRZ9" s="92"/>
      <c r="FSA9" s="92"/>
      <c r="FSB9" s="92"/>
      <c r="FSC9" s="92"/>
      <c r="FSD9" s="92"/>
      <c r="FSE9" s="92"/>
      <c r="FSF9" s="92"/>
      <c r="FSG9" s="92"/>
      <c r="FSH9" s="92"/>
      <c r="FSI9" s="92"/>
      <c r="FSJ9" s="92"/>
      <c r="FSK9" s="92"/>
      <c r="FSL9" s="92"/>
      <c r="FSM9" s="92"/>
      <c r="FSN9" s="92"/>
      <c r="FSO9" s="92"/>
      <c r="FSP9" s="92"/>
      <c r="FSQ9" s="92"/>
      <c r="FSR9" s="92"/>
      <c r="FSS9" s="92"/>
      <c r="FST9" s="92"/>
      <c r="FSU9" s="92"/>
      <c r="FSV9" s="92"/>
      <c r="FSW9" s="92"/>
      <c r="FSX9" s="92"/>
      <c r="FSY9" s="92"/>
      <c r="FSZ9" s="92"/>
      <c r="FTA9" s="92"/>
      <c r="FTB9" s="92"/>
      <c r="FTC9" s="92"/>
      <c r="FTD9" s="92"/>
      <c r="FTE9" s="92"/>
      <c r="FTF9" s="92"/>
      <c r="FTG9" s="92"/>
      <c r="FTH9" s="92"/>
      <c r="FTI9" s="92"/>
      <c r="FTJ9" s="92"/>
      <c r="FTK9" s="92"/>
      <c r="FTL9" s="92"/>
      <c r="FTM9" s="92"/>
      <c r="FTN9" s="92"/>
      <c r="FTO9" s="92"/>
      <c r="FTP9" s="92"/>
      <c r="FTQ9" s="92"/>
      <c r="FTR9" s="92"/>
      <c r="FTS9" s="92"/>
      <c r="FTT9" s="92"/>
      <c r="FTU9" s="92"/>
      <c r="FTV9" s="92"/>
      <c r="FTW9" s="92"/>
      <c r="FTX9" s="92"/>
      <c r="FTY9" s="92"/>
      <c r="FTZ9" s="92"/>
      <c r="FUA9" s="92"/>
      <c r="FUB9" s="92"/>
      <c r="FUC9" s="92"/>
      <c r="FUD9" s="92"/>
      <c r="FUE9" s="92"/>
      <c r="FUF9" s="92"/>
      <c r="FUG9" s="92"/>
      <c r="FUH9" s="92"/>
      <c r="FUI9" s="92"/>
      <c r="FUJ9" s="92"/>
      <c r="FUK9" s="92"/>
      <c r="FUL9" s="92"/>
      <c r="FUM9" s="92"/>
      <c r="FUN9" s="92"/>
      <c r="FUO9" s="92"/>
      <c r="FUP9" s="92"/>
      <c r="FUQ9" s="92"/>
      <c r="FUR9" s="92"/>
      <c r="FUS9" s="92"/>
      <c r="FUT9" s="92"/>
      <c r="FUU9" s="92"/>
      <c r="FUV9" s="92"/>
      <c r="FUW9" s="92"/>
      <c r="FUX9" s="92"/>
      <c r="FUY9" s="92"/>
      <c r="FUZ9" s="92"/>
      <c r="FVA9" s="92"/>
      <c r="FVB9" s="92"/>
      <c r="FVC9" s="92"/>
      <c r="FVD9" s="92"/>
      <c r="FVE9" s="92"/>
      <c r="FVF9" s="92"/>
      <c r="FVG9" s="92"/>
      <c r="FVH9" s="92"/>
      <c r="FVI9" s="92"/>
      <c r="FVJ9" s="92"/>
      <c r="FVK9" s="92"/>
      <c r="FVL9" s="92"/>
      <c r="FVM9" s="92"/>
      <c r="FVN9" s="92"/>
      <c r="FVO9" s="92"/>
      <c r="FVP9" s="92"/>
      <c r="FVQ9" s="92"/>
      <c r="FVR9" s="92"/>
      <c r="FVS9" s="92"/>
      <c r="FVT9" s="92"/>
      <c r="FVU9" s="92"/>
      <c r="FVV9" s="92"/>
      <c r="FVW9" s="92"/>
      <c r="FVX9" s="92"/>
      <c r="FVY9" s="92"/>
      <c r="FVZ9" s="92"/>
      <c r="FWA9" s="92"/>
      <c r="FWB9" s="92"/>
      <c r="FWC9" s="92"/>
      <c r="FWD9" s="92"/>
      <c r="FWE9" s="92"/>
      <c r="FWF9" s="92"/>
      <c r="FWG9" s="92"/>
      <c r="FWH9" s="92"/>
      <c r="FWI9" s="92"/>
      <c r="FWJ9" s="92"/>
      <c r="FWK9" s="92"/>
      <c r="FWL9" s="92"/>
      <c r="FWM9" s="92"/>
      <c r="FWN9" s="92"/>
      <c r="FWO9" s="92"/>
      <c r="FWP9" s="92"/>
      <c r="FWQ9" s="92"/>
      <c r="FWR9" s="92"/>
      <c r="FWS9" s="92"/>
      <c r="FWT9" s="92"/>
      <c r="FWU9" s="92"/>
      <c r="FWV9" s="92"/>
      <c r="FWW9" s="92"/>
      <c r="FWX9" s="92"/>
      <c r="FWY9" s="92"/>
      <c r="FWZ9" s="92"/>
      <c r="FXA9" s="92"/>
      <c r="FXB9" s="92"/>
      <c r="FXC9" s="92"/>
      <c r="FXD9" s="92"/>
      <c r="FXE9" s="92"/>
      <c r="FXF9" s="92"/>
      <c r="FXG9" s="92"/>
      <c r="FXH9" s="92"/>
      <c r="FXI9" s="92"/>
      <c r="FXJ9" s="92"/>
      <c r="FXK9" s="92"/>
      <c r="FXL9" s="92"/>
      <c r="FXM9" s="92"/>
      <c r="FXN9" s="92"/>
      <c r="FXO9" s="92"/>
      <c r="FXP9" s="92"/>
      <c r="FXQ9" s="92"/>
      <c r="FXR9" s="92"/>
      <c r="FXS9" s="92"/>
      <c r="FXT9" s="92"/>
      <c r="FXU9" s="92"/>
      <c r="FXV9" s="92"/>
      <c r="FXW9" s="92"/>
      <c r="FXX9" s="92"/>
      <c r="FXY9" s="92"/>
      <c r="FXZ9" s="92"/>
      <c r="FYA9" s="92"/>
      <c r="FYB9" s="92"/>
      <c r="FYC9" s="92"/>
      <c r="FYD9" s="92"/>
      <c r="FYE9" s="92"/>
      <c r="FYF9" s="92"/>
      <c r="FYG9" s="92"/>
      <c r="FYH9" s="92"/>
      <c r="FYI9" s="92"/>
      <c r="FYJ9" s="92"/>
      <c r="FYK9" s="92"/>
      <c r="FYL9" s="92"/>
      <c r="FYM9" s="92"/>
      <c r="FYN9" s="92"/>
      <c r="FYO9" s="92"/>
      <c r="FYP9" s="92"/>
      <c r="FYQ9" s="92"/>
      <c r="FYR9" s="92"/>
      <c r="FYS9" s="92"/>
      <c r="FYT9" s="92"/>
      <c r="FYU9" s="92"/>
      <c r="FYV9" s="92"/>
      <c r="FYW9" s="92"/>
      <c r="FYX9" s="92"/>
      <c r="FYY9" s="92"/>
      <c r="FYZ9" s="92"/>
      <c r="FZA9" s="92"/>
      <c r="FZB9" s="92"/>
      <c r="FZC9" s="92"/>
      <c r="FZD9" s="92"/>
      <c r="FZE9" s="92"/>
      <c r="FZF9" s="92"/>
      <c r="FZG9" s="92"/>
      <c r="FZH9" s="92"/>
      <c r="FZI9" s="92"/>
      <c r="FZJ9" s="92"/>
      <c r="FZK9" s="92"/>
      <c r="FZL9" s="92"/>
      <c r="FZM9" s="92"/>
      <c r="FZN9" s="92"/>
      <c r="FZO9" s="92"/>
      <c r="FZP9" s="92"/>
      <c r="FZQ9" s="92"/>
      <c r="FZR9" s="92"/>
      <c r="FZS9" s="92"/>
      <c r="FZT9" s="92"/>
      <c r="FZU9" s="92"/>
      <c r="FZV9" s="92"/>
      <c r="FZW9" s="92"/>
      <c r="FZX9" s="92"/>
      <c r="FZY9" s="92"/>
      <c r="FZZ9" s="92"/>
      <c r="GAA9" s="92"/>
      <c r="GAB9" s="92"/>
      <c r="GAC9" s="92"/>
      <c r="GAD9" s="92"/>
      <c r="GAE9" s="92"/>
      <c r="GAF9" s="92"/>
      <c r="GAG9" s="92"/>
      <c r="GAH9" s="92"/>
      <c r="GAI9" s="92"/>
      <c r="GAJ9" s="92"/>
      <c r="GAK9" s="92"/>
      <c r="GAL9" s="92"/>
      <c r="GAM9" s="92"/>
      <c r="GAN9" s="92"/>
      <c r="GAO9" s="92"/>
      <c r="GAP9" s="92"/>
      <c r="GAQ9" s="92"/>
      <c r="GAR9" s="92"/>
      <c r="GAS9" s="92"/>
      <c r="GAT9" s="92"/>
      <c r="GAU9" s="92"/>
      <c r="GAV9" s="92"/>
      <c r="GAW9" s="92"/>
      <c r="GAX9" s="92"/>
      <c r="GAY9" s="92"/>
      <c r="GAZ9" s="92"/>
      <c r="GBA9" s="92"/>
      <c r="GBB9" s="92"/>
      <c r="GBC9" s="92"/>
      <c r="GBD9" s="92"/>
      <c r="GBE9" s="92"/>
      <c r="GBF9" s="92"/>
      <c r="GBG9" s="92"/>
      <c r="GBH9" s="92"/>
      <c r="GBI9" s="92"/>
      <c r="GBJ9" s="92"/>
      <c r="GBK9" s="92"/>
      <c r="GBL9" s="92"/>
      <c r="GBM9" s="92"/>
      <c r="GBN9" s="92"/>
      <c r="GBO9" s="92"/>
      <c r="GBP9" s="92"/>
      <c r="GBQ9" s="92"/>
      <c r="GBR9" s="92"/>
      <c r="GBS9" s="92"/>
      <c r="GBT9" s="92"/>
      <c r="GBU9" s="92"/>
      <c r="GBV9" s="92"/>
      <c r="GBW9" s="92"/>
      <c r="GBX9" s="92"/>
      <c r="GBY9" s="92"/>
      <c r="GBZ9" s="92"/>
      <c r="GCA9" s="92"/>
      <c r="GCB9" s="92"/>
      <c r="GCC9" s="92"/>
      <c r="GCD9" s="92"/>
      <c r="GCE9" s="92"/>
      <c r="GCF9" s="92"/>
      <c r="GCG9" s="92"/>
      <c r="GCH9" s="92"/>
      <c r="GCI9" s="92"/>
      <c r="GCJ9" s="92"/>
      <c r="GCK9" s="92"/>
      <c r="GCL9" s="92"/>
      <c r="GCM9" s="92"/>
      <c r="GCN9" s="92"/>
      <c r="GCO9" s="92"/>
      <c r="GCP9" s="92"/>
      <c r="GCQ9" s="92"/>
      <c r="GCR9" s="92"/>
      <c r="GCS9" s="92"/>
      <c r="GCT9" s="92"/>
      <c r="GCU9" s="92"/>
      <c r="GCV9" s="92"/>
      <c r="GCW9" s="92"/>
      <c r="GCX9" s="92"/>
      <c r="GCY9" s="92"/>
      <c r="GCZ9" s="92"/>
      <c r="GDA9" s="92"/>
      <c r="GDB9" s="92"/>
      <c r="GDC9" s="92"/>
      <c r="GDD9" s="92"/>
      <c r="GDE9" s="92"/>
      <c r="GDF9" s="92"/>
      <c r="GDG9" s="92"/>
      <c r="GDH9" s="92"/>
      <c r="GDI9" s="92"/>
      <c r="GDJ9" s="92"/>
      <c r="GDK9" s="92"/>
      <c r="GDL9" s="92"/>
      <c r="GDM9" s="92"/>
      <c r="GDN9" s="92"/>
      <c r="GDO9" s="92"/>
      <c r="GDP9" s="92"/>
      <c r="GDQ9" s="92"/>
      <c r="GDR9" s="92"/>
      <c r="GDS9" s="92"/>
      <c r="GDT9" s="92"/>
      <c r="GDU9" s="92"/>
      <c r="GDV9" s="92"/>
      <c r="GDW9" s="92"/>
      <c r="GDX9" s="92"/>
      <c r="GDY9" s="92"/>
      <c r="GDZ9" s="92"/>
      <c r="GEA9" s="92"/>
      <c r="GEB9" s="92"/>
      <c r="GEC9" s="92"/>
      <c r="GED9" s="92"/>
      <c r="GEE9" s="92"/>
      <c r="GEF9" s="92"/>
      <c r="GEG9" s="92"/>
      <c r="GEH9" s="92"/>
      <c r="GEI9" s="92"/>
      <c r="GEJ9" s="92"/>
      <c r="GEK9" s="92"/>
      <c r="GEL9" s="92"/>
      <c r="GEM9" s="92"/>
      <c r="GEN9" s="92"/>
      <c r="GEO9" s="92"/>
      <c r="GEP9" s="92"/>
      <c r="GEQ9" s="92"/>
      <c r="GER9" s="92"/>
      <c r="GES9" s="92"/>
      <c r="GET9" s="92"/>
      <c r="GEU9" s="92"/>
      <c r="GEV9" s="92"/>
      <c r="GEW9" s="92"/>
      <c r="GEX9" s="92"/>
      <c r="GEY9" s="92"/>
      <c r="GEZ9" s="92"/>
      <c r="GFA9" s="92"/>
      <c r="GFB9" s="92"/>
      <c r="GFC9" s="92"/>
      <c r="GFD9" s="92"/>
      <c r="GFE9" s="92"/>
      <c r="GFF9" s="92"/>
      <c r="GFG9" s="92"/>
      <c r="GFH9" s="92"/>
      <c r="GFI9" s="92"/>
      <c r="GFJ9" s="92"/>
      <c r="GFK9" s="92"/>
      <c r="GFL9" s="92"/>
      <c r="GFM9" s="92"/>
      <c r="GFN9" s="92"/>
      <c r="GFO9" s="92"/>
      <c r="GFP9" s="92"/>
      <c r="GFQ9" s="92"/>
      <c r="GFR9" s="92"/>
      <c r="GFS9" s="92"/>
      <c r="GFT9" s="92"/>
      <c r="GFU9" s="92"/>
      <c r="GFV9" s="92"/>
      <c r="GFW9" s="92"/>
      <c r="GFX9" s="92"/>
      <c r="GFY9" s="92"/>
      <c r="GFZ9" s="92"/>
      <c r="GGA9" s="92"/>
      <c r="GGB9" s="92"/>
      <c r="GGC9" s="92"/>
      <c r="GGD9" s="92"/>
      <c r="GGE9" s="92"/>
      <c r="GGF9" s="92"/>
      <c r="GGG9" s="92"/>
      <c r="GGH9" s="92"/>
      <c r="GGI9" s="92"/>
      <c r="GGJ9" s="92"/>
      <c r="GGK9" s="92"/>
      <c r="GGL9" s="92"/>
      <c r="GGM9" s="92"/>
      <c r="GGN9" s="92"/>
      <c r="GGO9" s="92"/>
      <c r="GGP9" s="92"/>
      <c r="GGQ9" s="92"/>
      <c r="GGR9" s="92"/>
      <c r="GGS9" s="92"/>
      <c r="GGT9" s="92"/>
      <c r="GGU9" s="92"/>
      <c r="GGV9" s="92"/>
      <c r="GGW9" s="92"/>
      <c r="GGX9" s="92"/>
      <c r="GGY9" s="92"/>
      <c r="GGZ9" s="92"/>
      <c r="GHA9" s="92"/>
      <c r="GHB9" s="92"/>
      <c r="GHC9" s="92"/>
      <c r="GHD9" s="92"/>
      <c r="GHE9" s="92"/>
      <c r="GHF9" s="92"/>
      <c r="GHG9" s="92"/>
      <c r="GHH9" s="92"/>
      <c r="GHI9" s="92"/>
      <c r="GHJ9" s="92"/>
      <c r="GHK9" s="92"/>
      <c r="GHL9" s="92"/>
      <c r="GHM9" s="92"/>
      <c r="GHN9" s="92"/>
      <c r="GHO9" s="92"/>
      <c r="GHP9" s="92"/>
      <c r="GHQ9" s="92"/>
      <c r="GHR9" s="92"/>
      <c r="GHS9" s="92"/>
      <c r="GHT9" s="92"/>
      <c r="GHU9" s="92"/>
      <c r="GHV9" s="92"/>
      <c r="GHW9" s="92"/>
      <c r="GHX9" s="92"/>
      <c r="GHY9" s="92"/>
      <c r="GHZ9" s="92"/>
      <c r="GIA9" s="92"/>
      <c r="GIB9" s="92"/>
      <c r="GIC9" s="92"/>
      <c r="GID9" s="92"/>
      <c r="GIE9" s="92"/>
      <c r="GIF9" s="92"/>
      <c r="GIG9" s="92"/>
      <c r="GIH9" s="92"/>
      <c r="GII9" s="92"/>
      <c r="GIJ9" s="92"/>
      <c r="GIK9" s="92"/>
      <c r="GIL9" s="92"/>
      <c r="GIM9" s="92"/>
      <c r="GIN9" s="92"/>
      <c r="GIO9" s="92"/>
      <c r="GIP9" s="92"/>
      <c r="GIQ9" s="92"/>
      <c r="GIR9" s="92"/>
      <c r="GIS9" s="92"/>
      <c r="GIT9" s="92"/>
      <c r="GIU9" s="92"/>
      <c r="GIV9" s="92"/>
      <c r="GIW9" s="92"/>
      <c r="GIX9" s="92"/>
      <c r="GIY9" s="92"/>
      <c r="GIZ9" s="92"/>
      <c r="GJA9" s="92"/>
      <c r="GJB9" s="92"/>
      <c r="GJC9" s="92"/>
      <c r="GJD9" s="92"/>
      <c r="GJE9" s="92"/>
      <c r="GJF9" s="92"/>
      <c r="GJG9" s="92"/>
      <c r="GJH9" s="92"/>
      <c r="GJI9" s="92"/>
      <c r="GJJ9" s="92"/>
      <c r="GJK9" s="92"/>
      <c r="GJL9" s="92"/>
      <c r="GJM9" s="92"/>
      <c r="GJN9" s="92"/>
      <c r="GJO9" s="92"/>
      <c r="GJP9" s="92"/>
      <c r="GJQ9" s="92"/>
      <c r="GJR9" s="92"/>
      <c r="GJS9" s="92"/>
      <c r="GJT9" s="92"/>
      <c r="GJU9" s="92"/>
      <c r="GJV9" s="92"/>
      <c r="GJW9" s="92"/>
      <c r="GJX9" s="92"/>
      <c r="GJY9" s="92"/>
      <c r="GJZ9" s="92"/>
      <c r="GKA9" s="92"/>
      <c r="GKB9" s="92"/>
      <c r="GKC9" s="92"/>
      <c r="GKD9" s="92"/>
      <c r="GKE9" s="92"/>
      <c r="GKF9" s="92"/>
      <c r="GKG9" s="92"/>
      <c r="GKH9" s="92"/>
      <c r="GKI9" s="92"/>
      <c r="GKJ9" s="92"/>
      <c r="GKK9" s="92"/>
      <c r="GKL9" s="92"/>
      <c r="GKM9" s="92"/>
      <c r="GKN9" s="92"/>
      <c r="GKO9" s="92"/>
      <c r="GKP9" s="92"/>
      <c r="GKQ9" s="92"/>
      <c r="GKR9" s="92"/>
      <c r="GKS9" s="92"/>
      <c r="GKT9" s="92"/>
      <c r="GKU9" s="92"/>
      <c r="GKV9" s="92"/>
      <c r="GKW9" s="92"/>
      <c r="GKX9" s="92"/>
      <c r="GKY9" s="92"/>
      <c r="GKZ9" s="92"/>
      <c r="GLA9" s="92"/>
      <c r="GLB9" s="92"/>
      <c r="GLC9" s="92"/>
      <c r="GLD9" s="92"/>
      <c r="GLE9" s="92"/>
      <c r="GLF9" s="92"/>
      <c r="GLG9" s="92"/>
      <c r="GLH9" s="92"/>
      <c r="GLI9" s="92"/>
      <c r="GLJ9" s="92"/>
      <c r="GLK9" s="92"/>
      <c r="GLL9" s="92"/>
      <c r="GLM9" s="92"/>
      <c r="GLN9" s="92"/>
      <c r="GLO9" s="92"/>
      <c r="GLP9" s="92"/>
      <c r="GLQ9" s="92"/>
      <c r="GLR9" s="92"/>
      <c r="GLS9" s="92"/>
      <c r="GLT9" s="92"/>
      <c r="GLU9" s="92"/>
      <c r="GLV9" s="92"/>
      <c r="GLW9" s="92"/>
      <c r="GLX9" s="92"/>
      <c r="GLY9" s="92"/>
      <c r="GLZ9" s="92"/>
      <c r="GMA9" s="92"/>
      <c r="GMB9" s="92"/>
      <c r="GMC9" s="92"/>
      <c r="GMD9" s="92"/>
      <c r="GME9" s="92"/>
      <c r="GMF9" s="92"/>
      <c r="GMG9" s="92"/>
      <c r="GMH9" s="92"/>
      <c r="GMI9" s="92"/>
      <c r="GMJ9" s="92"/>
      <c r="GMK9" s="92"/>
      <c r="GML9" s="92"/>
      <c r="GMM9" s="92"/>
      <c r="GMN9" s="92"/>
      <c r="GMO9" s="92"/>
      <c r="GMP9" s="92"/>
      <c r="GMQ9" s="92"/>
      <c r="GMR9" s="92"/>
      <c r="GMS9" s="92"/>
      <c r="GMT9" s="92"/>
      <c r="GMU9" s="92"/>
      <c r="GMV9" s="92"/>
      <c r="GMW9" s="92"/>
      <c r="GMX9" s="92"/>
      <c r="GMY9" s="92"/>
      <c r="GMZ9" s="92"/>
      <c r="GNA9" s="92"/>
      <c r="GNB9" s="92"/>
      <c r="GNC9" s="92"/>
      <c r="GND9" s="92"/>
      <c r="GNE9" s="92"/>
      <c r="GNF9" s="92"/>
      <c r="GNG9" s="92"/>
      <c r="GNH9" s="92"/>
      <c r="GNI9" s="92"/>
      <c r="GNJ9" s="92"/>
      <c r="GNK9" s="92"/>
      <c r="GNL9" s="92"/>
      <c r="GNM9" s="92"/>
      <c r="GNN9" s="92"/>
      <c r="GNO9" s="92"/>
      <c r="GNP9" s="92"/>
      <c r="GNQ9" s="92"/>
      <c r="GNR9" s="92"/>
      <c r="GNS9" s="92"/>
      <c r="GNT9" s="92"/>
      <c r="GNU9" s="92"/>
      <c r="GNV9" s="92"/>
      <c r="GNW9" s="92"/>
      <c r="GNX9" s="92"/>
      <c r="GNY9" s="92"/>
      <c r="GNZ9" s="92"/>
      <c r="GOA9" s="92"/>
      <c r="GOB9" s="92"/>
      <c r="GOC9" s="92"/>
      <c r="GOD9" s="92"/>
      <c r="GOE9" s="92"/>
      <c r="GOF9" s="92"/>
      <c r="GOG9" s="92"/>
      <c r="GOH9" s="92"/>
      <c r="GOI9" s="92"/>
      <c r="GOJ9" s="92"/>
      <c r="GOK9" s="92"/>
      <c r="GOL9" s="92"/>
      <c r="GOM9" s="92"/>
      <c r="GON9" s="92"/>
      <c r="GOO9" s="92"/>
      <c r="GOP9" s="92"/>
      <c r="GOQ9" s="92"/>
      <c r="GOR9" s="92"/>
      <c r="GOS9" s="92"/>
      <c r="GOT9" s="92"/>
      <c r="GOU9" s="92"/>
      <c r="GOV9" s="92"/>
      <c r="GOW9" s="92"/>
      <c r="GOX9" s="92"/>
      <c r="GOY9" s="92"/>
      <c r="GOZ9" s="92"/>
      <c r="GPA9" s="92"/>
      <c r="GPB9" s="92"/>
      <c r="GPC9" s="92"/>
      <c r="GPD9" s="92"/>
      <c r="GPE9" s="92"/>
      <c r="GPF9" s="92"/>
      <c r="GPG9" s="92"/>
      <c r="GPH9" s="92"/>
      <c r="GPI9" s="92"/>
      <c r="GPJ9" s="92"/>
      <c r="GPK9" s="92"/>
      <c r="GPL9" s="92"/>
      <c r="GPM9" s="92"/>
      <c r="GPN9" s="92"/>
      <c r="GPO9" s="92"/>
      <c r="GPP9" s="92"/>
      <c r="GPQ9" s="92"/>
      <c r="GPR9" s="92"/>
      <c r="GPS9" s="92"/>
      <c r="GPT9" s="92"/>
      <c r="GPU9" s="92"/>
      <c r="GPV9" s="92"/>
      <c r="GPW9" s="92"/>
      <c r="GPX9" s="92"/>
      <c r="GPY9" s="92"/>
      <c r="GPZ9" s="92"/>
      <c r="GQA9" s="92"/>
      <c r="GQB9" s="92"/>
      <c r="GQC9" s="92"/>
      <c r="GQD9" s="92"/>
      <c r="GQE9" s="92"/>
      <c r="GQF9" s="92"/>
      <c r="GQG9" s="92"/>
      <c r="GQH9" s="92"/>
      <c r="GQI9" s="92"/>
      <c r="GQJ9" s="92"/>
      <c r="GQK9" s="92"/>
      <c r="GQL9" s="92"/>
      <c r="GQM9" s="92"/>
      <c r="GQN9" s="92"/>
      <c r="GQO9" s="92"/>
      <c r="GQP9" s="92"/>
      <c r="GQQ9" s="92"/>
      <c r="GQR9" s="92"/>
      <c r="GQS9" s="92"/>
      <c r="GQT9" s="92"/>
      <c r="GQU9" s="92"/>
      <c r="GQV9" s="92"/>
      <c r="GQW9" s="92"/>
      <c r="GQX9" s="92"/>
      <c r="GQY9" s="92"/>
      <c r="GQZ9" s="92"/>
      <c r="GRA9" s="92"/>
      <c r="GRB9" s="92"/>
      <c r="GRC9" s="92"/>
      <c r="GRD9" s="92"/>
      <c r="GRE9" s="92"/>
      <c r="GRF9" s="92"/>
      <c r="GRG9" s="92"/>
      <c r="GRH9" s="92"/>
      <c r="GRI9" s="92"/>
      <c r="GRJ9" s="92"/>
      <c r="GRK9" s="92"/>
      <c r="GRL9" s="92"/>
      <c r="GRM9" s="92"/>
      <c r="GRN9" s="92"/>
      <c r="GRO9" s="92"/>
      <c r="GRP9" s="92"/>
      <c r="GRQ9" s="92"/>
      <c r="GRR9" s="92"/>
      <c r="GRS9" s="92"/>
      <c r="GRT9" s="92"/>
      <c r="GRU9" s="92"/>
      <c r="GRV9" s="92"/>
      <c r="GRW9" s="92"/>
      <c r="GRX9" s="92"/>
      <c r="GRY9" s="92"/>
      <c r="GRZ9" s="92"/>
      <c r="GSA9" s="92"/>
      <c r="GSB9" s="92"/>
      <c r="GSC9" s="92"/>
      <c r="GSD9" s="92"/>
      <c r="GSE9" s="92"/>
      <c r="GSF9" s="92"/>
      <c r="GSG9" s="92"/>
      <c r="GSH9" s="92"/>
      <c r="GSI9" s="92"/>
      <c r="GSJ9" s="92"/>
      <c r="GSK9" s="92"/>
      <c r="GSL9" s="92"/>
      <c r="GSM9" s="92"/>
      <c r="GSN9" s="92"/>
      <c r="GSO9" s="92"/>
      <c r="GSP9" s="92"/>
      <c r="GSQ9" s="92"/>
      <c r="GSR9" s="92"/>
      <c r="GSS9" s="92"/>
      <c r="GST9" s="92"/>
      <c r="GSU9" s="92"/>
      <c r="GSV9" s="92"/>
      <c r="GSW9" s="92"/>
      <c r="GSX9" s="92"/>
      <c r="GSY9" s="92"/>
      <c r="GSZ9" s="92"/>
      <c r="GTA9" s="92"/>
      <c r="GTB9" s="92"/>
      <c r="GTC9" s="92"/>
      <c r="GTD9" s="92"/>
      <c r="GTE9" s="92"/>
      <c r="GTF9" s="92"/>
      <c r="GTG9" s="92"/>
      <c r="GTH9" s="92"/>
      <c r="GTI9" s="92"/>
      <c r="GTJ9" s="92"/>
      <c r="GTK9" s="92"/>
      <c r="GTL9" s="92"/>
      <c r="GTM9" s="92"/>
      <c r="GTN9" s="92"/>
      <c r="GTO9" s="92"/>
      <c r="GTP9" s="92"/>
      <c r="GTQ9" s="92"/>
      <c r="GTR9" s="92"/>
      <c r="GTS9" s="92"/>
      <c r="GTT9" s="92"/>
      <c r="GTU9" s="92"/>
      <c r="GTV9" s="92"/>
      <c r="GTW9" s="92"/>
      <c r="GTX9" s="92"/>
      <c r="GTY9" s="92"/>
      <c r="GTZ9" s="92"/>
      <c r="GUA9" s="92"/>
      <c r="GUB9" s="92"/>
      <c r="GUC9" s="92"/>
      <c r="GUD9" s="92"/>
      <c r="GUE9" s="92"/>
      <c r="GUF9" s="92"/>
      <c r="GUG9" s="92"/>
      <c r="GUH9" s="92"/>
      <c r="GUI9" s="92"/>
      <c r="GUJ9" s="92"/>
      <c r="GUK9" s="92"/>
      <c r="GUL9" s="92"/>
      <c r="GUM9" s="92"/>
      <c r="GUN9" s="92"/>
      <c r="GUO9" s="92"/>
      <c r="GUP9" s="92"/>
      <c r="GUQ9" s="92"/>
      <c r="GUR9" s="92"/>
      <c r="GUS9" s="92"/>
      <c r="GUT9" s="92"/>
      <c r="GUU9" s="92"/>
      <c r="GUV9" s="92"/>
      <c r="GUW9" s="92"/>
      <c r="GUX9" s="92"/>
      <c r="GUY9" s="92"/>
      <c r="GUZ9" s="92"/>
      <c r="GVA9" s="92"/>
      <c r="GVB9" s="92"/>
      <c r="GVC9" s="92"/>
      <c r="GVD9" s="92"/>
      <c r="GVE9" s="92"/>
      <c r="GVF9" s="92"/>
      <c r="GVG9" s="92"/>
      <c r="GVH9" s="92"/>
      <c r="GVI9" s="92"/>
      <c r="GVJ9" s="92"/>
      <c r="GVK9" s="92"/>
      <c r="GVL9" s="92"/>
      <c r="GVM9" s="92"/>
      <c r="GVN9" s="92"/>
      <c r="GVO9" s="92"/>
      <c r="GVP9" s="92"/>
      <c r="GVQ9" s="92"/>
      <c r="GVR9" s="92"/>
      <c r="GVS9" s="92"/>
      <c r="GVT9" s="92"/>
      <c r="GVU9" s="92"/>
      <c r="GVV9" s="92"/>
      <c r="GVW9" s="92"/>
      <c r="GVX9" s="92"/>
      <c r="GVY9" s="92"/>
      <c r="GVZ9" s="92"/>
      <c r="GWA9" s="92"/>
      <c r="GWB9" s="92"/>
      <c r="GWC9" s="92"/>
      <c r="GWD9" s="92"/>
      <c r="GWE9" s="92"/>
      <c r="GWF9" s="92"/>
      <c r="GWG9" s="92"/>
      <c r="GWH9" s="92"/>
      <c r="GWI9" s="92"/>
      <c r="GWJ9" s="92"/>
      <c r="GWK9" s="92"/>
      <c r="GWL9" s="92"/>
      <c r="GWM9" s="92"/>
      <c r="GWN9" s="92"/>
      <c r="GWO9" s="92"/>
      <c r="GWP9" s="92"/>
      <c r="GWQ9" s="92"/>
      <c r="GWR9" s="92"/>
      <c r="GWS9" s="92"/>
      <c r="GWT9" s="92"/>
      <c r="GWU9" s="92"/>
      <c r="GWV9" s="92"/>
      <c r="GWW9" s="92"/>
      <c r="GWX9" s="92"/>
      <c r="GWY9" s="92"/>
      <c r="GWZ9" s="92"/>
      <c r="GXA9" s="92"/>
      <c r="GXB9" s="92"/>
      <c r="GXC9" s="92"/>
      <c r="GXD9" s="92"/>
      <c r="GXE9" s="92"/>
      <c r="GXF9" s="92"/>
      <c r="GXG9" s="92"/>
      <c r="GXH9" s="92"/>
      <c r="GXI9" s="92"/>
      <c r="GXJ9" s="92"/>
      <c r="GXK9" s="92"/>
      <c r="GXL9" s="92"/>
      <c r="GXM9" s="92"/>
      <c r="GXN9" s="92"/>
      <c r="GXO9" s="92"/>
      <c r="GXP9" s="92"/>
      <c r="GXQ9" s="92"/>
      <c r="GXR9" s="92"/>
      <c r="GXS9" s="92"/>
      <c r="GXT9" s="92"/>
      <c r="GXU9" s="92"/>
      <c r="GXV9" s="92"/>
      <c r="GXW9" s="92"/>
      <c r="GXX9" s="92"/>
      <c r="GXY9" s="92"/>
      <c r="GXZ9" s="92"/>
      <c r="GYA9" s="92"/>
      <c r="GYB9" s="92"/>
      <c r="GYC9" s="92"/>
      <c r="GYD9" s="92"/>
      <c r="GYE9" s="92"/>
      <c r="GYF9" s="92"/>
      <c r="GYG9" s="92"/>
      <c r="GYH9" s="92"/>
      <c r="GYI9" s="92"/>
      <c r="GYJ9" s="92"/>
      <c r="GYK9" s="92"/>
      <c r="GYL9" s="92"/>
      <c r="GYM9" s="92"/>
      <c r="GYN9" s="92"/>
      <c r="GYO9" s="92"/>
      <c r="GYP9" s="92"/>
      <c r="GYQ9" s="92"/>
      <c r="GYR9" s="92"/>
      <c r="GYS9" s="92"/>
      <c r="GYT9" s="92"/>
      <c r="GYU9" s="92"/>
      <c r="GYV9" s="92"/>
      <c r="GYW9" s="92"/>
      <c r="GYX9" s="92"/>
      <c r="GYY9" s="92"/>
      <c r="GYZ9" s="92"/>
      <c r="GZA9" s="92"/>
      <c r="GZB9" s="92"/>
      <c r="GZC9" s="92"/>
      <c r="GZD9" s="92"/>
      <c r="GZE9" s="92"/>
      <c r="GZF9" s="92"/>
      <c r="GZG9" s="92"/>
      <c r="GZH9" s="92"/>
      <c r="GZI9" s="92"/>
      <c r="GZJ9" s="92"/>
      <c r="GZK9" s="92"/>
      <c r="GZL9" s="92"/>
      <c r="GZM9" s="92"/>
      <c r="GZN9" s="92"/>
      <c r="GZO9" s="92"/>
      <c r="GZP9" s="92"/>
      <c r="GZQ9" s="92"/>
      <c r="GZR9" s="92"/>
      <c r="GZS9" s="92"/>
      <c r="GZT9" s="92"/>
      <c r="GZU9" s="92"/>
      <c r="GZV9" s="92"/>
      <c r="GZW9" s="92"/>
      <c r="GZX9" s="92"/>
      <c r="GZY9" s="92"/>
      <c r="GZZ9" s="92"/>
      <c r="HAA9" s="92"/>
      <c r="HAB9" s="92"/>
      <c r="HAC9" s="92"/>
      <c r="HAD9" s="92"/>
      <c r="HAE9" s="92"/>
      <c r="HAF9" s="92"/>
      <c r="HAG9" s="92"/>
      <c r="HAH9" s="92"/>
      <c r="HAI9" s="92"/>
      <c r="HAJ9" s="92"/>
      <c r="HAK9" s="92"/>
      <c r="HAL9" s="92"/>
      <c r="HAM9" s="92"/>
      <c r="HAN9" s="92"/>
      <c r="HAO9" s="92"/>
      <c r="HAP9" s="92"/>
      <c r="HAQ9" s="92"/>
      <c r="HAR9" s="92"/>
      <c r="HAS9" s="92"/>
      <c r="HAT9" s="92"/>
      <c r="HAU9" s="92"/>
      <c r="HAV9" s="92"/>
      <c r="HAW9" s="92"/>
      <c r="HAX9" s="92"/>
      <c r="HAY9" s="92"/>
      <c r="HAZ9" s="92"/>
      <c r="HBA9" s="92"/>
      <c r="HBB9" s="92"/>
      <c r="HBC9" s="92"/>
      <c r="HBD9" s="92"/>
      <c r="HBE9" s="92"/>
      <c r="HBF9" s="92"/>
      <c r="HBG9" s="92"/>
      <c r="HBH9" s="92"/>
      <c r="HBI9" s="92"/>
      <c r="HBJ9" s="92"/>
      <c r="HBK9" s="92"/>
      <c r="HBL9" s="92"/>
      <c r="HBM9" s="92"/>
      <c r="HBN9" s="92"/>
      <c r="HBO9" s="92"/>
      <c r="HBP9" s="92"/>
      <c r="HBQ9" s="92"/>
      <c r="HBR9" s="92"/>
      <c r="HBS9" s="92"/>
      <c r="HBT9" s="92"/>
      <c r="HBU9" s="92"/>
      <c r="HBV9" s="92"/>
      <c r="HBW9" s="92"/>
      <c r="HBX9" s="92"/>
      <c r="HBY9" s="92"/>
      <c r="HBZ9" s="92"/>
      <c r="HCA9" s="92"/>
      <c r="HCB9" s="92"/>
      <c r="HCC9" s="92"/>
      <c r="HCD9" s="92"/>
      <c r="HCE9" s="92"/>
      <c r="HCF9" s="92"/>
      <c r="HCG9" s="92"/>
      <c r="HCH9" s="92"/>
      <c r="HCI9" s="92"/>
      <c r="HCJ9" s="92"/>
      <c r="HCK9" s="92"/>
      <c r="HCL9" s="92"/>
      <c r="HCM9" s="92"/>
      <c r="HCN9" s="92"/>
      <c r="HCO9" s="92"/>
      <c r="HCP9" s="92"/>
      <c r="HCQ9" s="92"/>
      <c r="HCR9" s="92"/>
      <c r="HCS9" s="92"/>
      <c r="HCT9" s="92"/>
      <c r="HCU9" s="92"/>
      <c r="HCV9" s="92"/>
      <c r="HCW9" s="92"/>
      <c r="HCX9" s="92"/>
      <c r="HCY9" s="92"/>
      <c r="HCZ9" s="92"/>
      <c r="HDA9" s="92"/>
      <c r="HDB9" s="92"/>
      <c r="HDC9" s="92"/>
      <c r="HDD9" s="92"/>
      <c r="HDE9" s="92"/>
      <c r="HDF9" s="92"/>
      <c r="HDG9" s="92"/>
      <c r="HDH9" s="92"/>
      <c r="HDI9" s="92"/>
      <c r="HDJ9" s="92"/>
      <c r="HDK9" s="92"/>
      <c r="HDL9" s="92"/>
      <c r="HDM9" s="92"/>
      <c r="HDN9" s="92"/>
      <c r="HDO9" s="92"/>
      <c r="HDP9" s="92"/>
      <c r="HDQ9" s="92"/>
      <c r="HDR9" s="92"/>
      <c r="HDS9" s="92"/>
      <c r="HDT9" s="92"/>
      <c r="HDU9" s="92"/>
      <c r="HDV9" s="92"/>
      <c r="HDW9" s="92"/>
      <c r="HDX9" s="92"/>
      <c r="HDY9" s="92"/>
      <c r="HDZ9" s="92"/>
      <c r="HEA9" s="92"/>
      <c r="HEB9" s="92"/>
      <c r="HEC9" s="92"/>
      <c r="HED9" s="92"/>
      <c r="HEE9" s="92"/>
      <c r="HEF9" s="92"/>
      <c r="HEG9" s="92"/>
      <c r="HEH9" s="92"/>
      <c r="HEI9" s="92"/>
      <c r="HEJ9" s="92"/>
      <c r="HEK9" s="92"/>
      <c r="HEL9" s="92"/>
      <c r="HEM9" s="92"/>
      <c r="HEN9" s="92"/>
      <c r="HEO9" s="92"/>
      <c r="HEP9" s="92"/>
      <c r="HEQ9" s="92"/>
      <c r="HER9" s="92"/>
      <c r="HES9" s="92"/>
      <c r="HET9" s="92"/>
      <c r="HEU9" s="92"/>
      <c r="HEV9" s="92"/>
      <c r="HEW9" s="92"/>
      <c r="HEX9" s="92"/>
      <c r="HEY9" s="92"/>
      <c r="HEZ9" s="92"/>
      <c r="HFA9" s="92"/>
      <c r="HFB9" s="92"/>
      <c r="HFC9" s="92"/>
      <c r="HFD9" s="92"/>
      <c r="HFE9" s="92"/>
      <c r="HFF9" s="92"/>
      <c r="HFG9" s="92"/>
      <c r="HFH9" s="92"/>
      <c r="HFI9" s="92"/>
      <c r="HFJ9" s="92"/>
      <c r="HFK9" s="92"/>
      <c r="HFL9" s="92"/>
      <c r="HFM9" s="92"/>
      <c r="HFN9" s="92"/>
      <c r="HFO9" s="92"/>
      <c r="HFP9" s="92"/>
      <c r="HFQ9" s="92"/>
      <c r="HFR9" s="92"/>
      <c r="HFS9" s="92"/>
      <c r="HFT9" s="92"/>
      <c r="HFU9" s="92"/>
      <c r="HFV9" s="92"/>
      <c r="HFW9" s="92"/>
      <c r="HFX9" s="92"/>
      <c r="HFY9" s="92"/>
      <c r="HFZ9" s="92"/>
      <c r="HGA9" s="92"/>
      <c r="HGB9" s="92"/>
      <c r="HGC9" s="92"/>
      <c r="HGD9" s="92"/>
      <c r="HGE9" s="92"/>
      <c r="HGF9" s="92"/>
      <c r="HGG9" s="92"/>
      <c r="HGH9" s="92"/>
      <c r="HGI9" s="92"/>
      <c r="HGJ9" s="92"/>
      <c r="HGK9" s="92"/>
      <c r="HGL9" s="92"/>
      <c r="HGM9" s="92"/>
      <c r="HGN9" s="92"/>
      <c r="HGO9" s="92"/>
      <c r="HGP9" s="92"/>
      <c r="HGQ9" s="92"/>
      <c r="HGR9" s="92"/>
      <c r="HGS9" s="92"/>
      <c r="HGT9" s="92"/>
      <c r="HGU9" s="92"/>
      <c r="HGV9" s="92"/>
      <c r="HGW9" s="92"/>
      <c r="HGX9" s="92"/>
      <c r="HGY9" s="92"/>
      <c r="HGZ9" s="92"/>
      <c r="HHA9" s="92"/>
      <c r="HHB9" s="92"/>
      <c r="HHC9" s="92"/>
      <c r="HHD9" s="92"/>
      <c r="HHE9" s="92"/>
      <c r="HHF9" s="92"/>
      <c r="HHG9" s="92"/>
      <c r="HHH9" s="92"/>
      <c r="HHI9" s="92"/>
      <c r="HHJ9" s="92"/>
      <c r="HHK9" s="92"/>
      <c r="HHL9" s="92"/>
      <c r="HHM9" s="92"/>
      <c r="HHN9" s="92"/>
      <c r="HHO9" s="92"/>
      <c r="HHP9" s="92"/>
      <c r="HHQ9" s="92"/>
      <c r="HHR9" s="92"/>
      <c r="HHS9" s="92"/>
      <c r="HHT9" s="92"/>
      <c r="HHU9" s="92"/>
      <c r="HHV9" s="92"/>
      <c r="HHW9" s="92"/>
      <c r="HHX9" s="92"/>
      <c r="HHY9" s="92"/>
      <c r="HHZ9" s="92"/>
      <c r="HIA9" s="92"/>
      <c r="HIB9" s="92"/>
      <c r="HIC9" s="92"/>
      <c r="HID9" s="92"/>
      <c r="HIE9" s="92"/>
      <c r="HIF9" s="92"/>
      <c r="HIG9" s="92"/>
      <c r="HIH9" s="92"/>
      <c r="HII9" s="92"/>
      <c r="HIJ9" s="92"/>
      <c r="HIK9" s="92"/>
      <c r="HIL9" s="92"/>
      <c r="HIM9" s="92"/>
      <c r="HIN9" s="92"/>
      <c r="HIO9" s="92"/>
      <c r="HIP9" s="92"/>
      <c r="HIQ9" s="92"/>
      <c r="HIR9" s="92"/>
      <c r="HIS9" s="92"/>
      <c r="HIT9" s="92"/>
      <c r="HIU9" s="92"/>
      <c r="HIV9" s="92"/>
      <c r="HIW9" s="92"/>
      <c r="HIX9" s="92"/>
      <c r="HIY9" s="92"/>
      <c r="HIZ9" s="92"/>
      <c r="HJA9" s="92"/>
      <c r="HJB9" s="92"/>
      <c r="HJC9" s="92"/>
      <c r="HJD9" s="92"/>
      <c r="HJE9" s="92"/>
      <c r="HJF9" s="92"/>
      <c r="HJG9" s="92"/>
      <c r="HJH9" s="92"/>
      <c r="HJI9" s="92"/>
      <c r="HJJ9" s="92"/>
      <c r="HJK9" s="92"/>
      <c r="HJL9" s="92"/>
      <c r="HJM9" s="92"/>
      <c r="HJN9" s="92"/>
      <c r="HJO9" s="92"/>
      <c r="HJP9" s="92"/>
      <c r="HJQ9" s="92"/>
      <c r="HJR9" s="92"/>
      <c r="HJS9" s="92"/>
      <c r="HJT9" s="92"/>
      <c r="HJU9" s="92"/>
      <c r="HJV9" s="92"/>
      <c r="HJW9" s="92"/>
      <c r="HJX9" s="92"/>
      <c r="HJY9" s="92"/>
      <c r="HJZ9" s="92"/>
      <c r="HKA9" s="92"/>
      <c r="HKB9" s="92"/>
      <c r="HKC9" s="92"/>
      <c r="HKD9" s="92"/>
      <c r="HKE9" s="92"/>
      <c r="HKF9" s="92"/>
      <c r="HKG9" s="92"/>
      <c r="HKH9" s="92"/>
      <c r="HKI9" s="92"/>
      <c r="HKJ9" s="92"/>
      <c r="HKK9" s="92"/>
      <c r="HKL9" s="92"/>
      <c r="HKM9" s="92"/>
      <c r="HKN9" s="92"/>
      <c r="HKO9" s="92"/>
      <c r="HKP9" s="92"/>
      <c r="HKQ9" s="92"/>
      <c r="HKR9" s="92"/>
      <c r="HKS9" s="92"/>
      <c r="HKT9" s="92"/>
      <c r="HKU9" s="92"/>
      <c r="HKV9" s="92"/>
      <c r="HKW9" s="92"/>
      <c r="HKX9" s="92"/>
      <c r="HKY9" s="92"/>
      <c r="HKZ9" s="92"/>
      <c r="HLA9" s="92"/>
      <c r="HLB9" s="92"/>
      <c r="HLC9" s="92"/>
      <c r="HLD9" s="92"/>
      <c r="HLE9" s="92"/>
      <c r="HLF9" s="92"/>
      <c r="HLG9" s="92"/>
      <c r="HLH9" s="92"/>
      <c r="HLI9" s="92"/>
      <c r="HLJ9" s="92"/>
      <c r="HLK9" s="92"/>
      <c r="HLL9" s="92"/>
      <c r="HLM9" s="92"/>
      <c r="HLN9" s="92"/>
      <c r="HLO9" s="92"/>
      <c r="HLP9" s="92"/>
      <c r="HLQ9" s="92"/>
      <c r="HLR9" s="92"/>
      <c r="HLS9" s="92"/>
      <c r="HLT9" s="92"/>
      <c r="HLU9" s="92"/>
      <c r="HLV9" s="92"/>
      <c r="HLW9" s="92"/>
      <c r="HLX9" s="92"/>
      <c r="HLY9" s="92"/>
      <c r="HLZ9" s="92"/>
      <c r="HMA9" s="92"/>
      <c r="HMB9" s="92"/>
      <c r="HMC9" s="92"/>
      <c r="HMD9" s="92"/>
      <c r="HME9" s="92"/>
      <c r="HMF9" s="92"/>
      <c r="HMG9" s="92"/>
      <c r="HMH9" s="92"/>
      <c r="HMI9" s="92"/>
      <c r="HMJ9" s="92"/>
      <c r="HMK9" s="92"/>
      <c r="HML9" s="92"/>
      <c r="HMM9" s="92"/>
      <c r="HMN9" s="92"/>
      <c r="HMO9" s="92"/>
      <c r="HMP9" s="92"/>
      <c r="HMQ9" s="92"/>
      <c r="HMR9" s="92"/>
      <c r="HMS9" s="92"/>
      <c r="HMT9" s="92"/>
      <c r="HMU9" s="92"/>
      <c r="HMV9" s="92"/>
      <c r="HMW9" s="92"/>
      <c r="HMX9" s="92"/>
      <c r="HMY9" s="92"/>
      <c r="HMZ9" s="92"/>
      <c r="HNA9" s="92"/>
      <c r="HNB9" s="92"/>
      <c r="HNC9" s="92"/>
      <c r="HND9" s="92"/>
      <c r="HNE9" s="92"/>
      <c r="HNF9" s="92"/>
      <c r="HNG9" s="92"/>
      <c r="HNH9" s="92"/>
      <c r="HNI9" s="92"/>
      <c r="HNJ9" s="92"/>
      <c r="HNK9" s="92"/>
      <c r="HNL9" s="92"/>
      <c r="HNM9" s="92"/>
      <c r="HNN9" s="92"/>
      <c r="HNO9" s="92"/>
      <c r="HNP9" s="92"/>
      <c r="HNQ9" s="92"/>
      <c r="HNR9" s="92"/>
      <c r="HNS9" s="92"/>
      <c r="HNT9" s="92"/>
      <c r="HNU9" s="92"/>
      <c r="HNV9" s="92"/>
      <c r="HNW9" s="92"/>
      <c r="HNX9" s="92"/>
      <c r="HNY9" s="92"/>
      <c r="HNZ9" s="92"/>
      <c r="HOA9" s="92"/>
      <c r="HOB9" s="92"/>
      <c r="HOC9" s="92"/>
      <c r="HOD9" s="92"/>
      <c r="HOE9" s="92"/>
      <c r="HOF9" s="92"/>
      <c r="HOG9" s="92"/>
      <c r="HOH9" s="92"/>
      <c r="HOI9" s="92"/>
      <c r="HOJ9" s="92"/>
      <c r="HOK9" s="92"/>
      <c r="HOL9" s="92"/>
      <c r="HOM9" s="92"/>
      <c r="HON9" s="92"/>
      <c r="HOO9" s="92"/>
      <c r="HOP9" s="92"/>
      <c r="HOQ9" s="92"/>
      <c r="HOR9" s="92"/>
      <c r="HOS9" s="92"/>
      <c r="HOT9" s="92"/>
      <c r="HOU9" s="92"/>
      <c r="HOV9" s="92"/>
      <c r="HOW9" s="92"/>
      <c r="HOX9" s="92"/>
      <c r="HOY9" s="92"/>
      <c r="HOZ9" s="92"/>
      <c r="HPA9" s="92"/>
      <c r="HPB9" s="92"/>
      <c r="HPC9" s="92"/>
      <c r="HPD9" s="92"/>
      <c r="HPE9" s="92"/>
      <c r="HPF9" s="92"/>
      <c r="HPG9" s="92"/>
      <c r="HPH9" s="92"/>
      <c r="HPI9" s="92"/>
      <c r="HPJ9" s="92"/>
      <c r="HPK9" s="92"/>
      <c r="HPL9" s="92"/>
      <c r="HPM9" s="92"/>
      <c r="HPN9" s="92"/>
      <c r="HPO9" s="92"/>
      <c r="HPP9" s="92"/>
      <c r="HPQ9" s="92"/>
      <c r="HPR9" s="92"/>
      <c r="HPS9" s="92"/>
      <c r="HPT9" s="92"/>
      <c r="HPU9" s="92"/>
      <c r="HPV9" s="92"/>
      <c r="HPW9" s="92"/>
      <c r="HPX9" s="92"/>
      <c r="HPY9" s="92"/>
      <c r="HPZ9" s="92"/>
      <c r="HQA9" s="92"/>
      <c r="HQB9" s="92"/>
      <c r="HQC9" s="92"/>
      <c r="HQD9" s="92"/>
      <c r="HQE9" s="92"/>
      <c r="HQF9" s="92"/>
      <c r="HQG9" s="92"/>
      <c r="HQH9" s="92"/>
      <c r="HQI9" s="92"/>
      <c r="HQJ9" s="92"/>
      <c r="HQK9" s="92"/>
      <c r="HQL9" s="92"/>
      <c r="HQM9" s="92"/>
      <c r="HQN9" s="92"/>
      <c r="HQO9" s="92"/>
      <c r="HQP9" s="92"/>
      <c r="HQQ9" s="92"/>
      <c r="HQR9" s="92"/>
      <c r="HQS9" s="92"/>
      <c r="HQT9" s="92"/>
      <c r="HQU9" s="92"/>
      <c r="HQV9" s="92"/>
      <c r="HQW9" s="92"/>
      <c r="HQX9" s="92"/>
      <c r="HQY9" s="92"/>
      <c r="HQZ9" s="92"/>
      <c r="HRA9" s="92"/>
      <c r="HRB9" s="92"/>
      <c r="HRC9" s="92"/>
      <c r="HRD9" s="92"/>
      <c r="HRE9" s="92"/>
      <c r="HRF9" s="92"/>
      <c r="HRG9" s="92"/>
      <c r="HRH9" s="92"/>
      <c r="HRI9" s="92"/>
      <c r="HRJ9" s="92"/>
      <c r="HRK9" s="92"/>
      <c r="HRL9" s="92"/>
      <c r="HRM9" s="92"/>
      <c r="HRN9" s="92"/>
      <c r="HRO9" s="92"/>
      <c r="HRP9" s="92"/>
      <c r="HRQ9" s="92"/>
      <c r="HRR9" s="92"/>
      <c r="HRS9" s="92"/>
      <c r="HRT9" s="92"/>
      <c r="HRU9" s="92"/>
      <c r="HRV9" s="92"/>
      <c r="HRW9" s="92"/>
      <c r="HRX9" s="92"/>
      <c r="HRY9" s="92"/>
      <c r="HRZ9" s="92"/>
      <c r="HSA9" s="92"/>
      <c r="HSB9" s="92"/>
      <c r="HSC9" s="92"/>
      <c r="HSD9" s="92"/>
      <c r="HSE9" s="92"/>
      <c r="HSF9" s="92"/>
      <c r="HSG9" s="92"/>
      <c r="HSH9" s="92"/>
      <c r="HSI9" s="92"/>
      <c r="HSJ9" s="92"/>
      <c r="HSK9" s="92"/>
      <c r="HSL9" s="92"/>
      <c r="HSM9" s="92"/>
      <c r="HSN9" s="92"/>
      <c r="HSO9" s="92"/>
      <c r="HSP9" s="92"/>
      <c r="HSQ9" s="92"/>
      <c r="HSR9" s="92"/>
      <c r="HSS9" s="92"/>
      <c r="HST9" s="92"/>
      <c r="HSU9" s="92"/>
      <c r="HSV9" s="92"/>
      <c r="HSW9" s="92"/>
      <c r="HSX9" s="92"/>
      <c r="HSY9" s="92"/>
      <c r="HSZ9" s="92"/>
      <c r="HTA9" s="92"/>
      <c r="HTB9" s="92"/>
      <c r="HTC9" s="92"/>
      <c r="HTD9" s="92"/>
      <c r="HTE9" s="92"/>
      <c r="HTF9" s="92"/>
      <c r="HTG9" s="92"/>
      <c r="HTH9" s="92"/>
      <c r="HTI9" s="92"/>
      <c r="HTJ9" s="92"/>
      <c r="HTK9" s="92"/>
      <c r="HTL9" s="92"/>
      <c r="HTM9" s="92"/>
      <c r="HTN9" s="92"/>
      <c r="HTO9" s="92"/>
      <c r="HTP9" s="92"/>
      <c r="HTQ9" s="92"/>
      <c r="HTR9" s="92"/>
      <c r="HTS9" s="92"/>
      <c r="HTT9" s="92"/>
      <c r="HTU9" s="92"/>
      <c r="HTV9" s="92"/>
      <c r="HTW9" s="92"/>
      <c r="HTX9" s="92"/>
      <c r="HTY9" s="92"/>
      <c r="HTZ9" s="92"/>
      <c r="HUA9" s="92"/>
      <c r="HUB9" s="92"/>
      <c r="HUC9" s="92"/>
      <c r="HUD9" s="92"/>
      <c r="HUE9" s="92"/>
      <c r="HUF9" s="92"/>
      <c r="HUG9" s="92"/>
      <c r="HUH9" s="92"/>
      <c r="HUI9" s="92"/>
      <c r="HUJ9" s="92"/>
      <c r="HUK9" s="92"/>
      <c r="HUL9" s="92"/>
      <c r="HUM9" s="92"/>
      <c r="HUN9" s="92"/>
      <c r="HUO9" s="92"/>
      <c r="HUP9" s="92"/>
      <c r="HUQ9" s="92"/>
      <c r="HUR9" s="92"/>
      <c r="HUS9" s="92"/>
      <c r="HUT9" s="92"/>
      <c r="HUU9" s="92"/>
      <c r="HUV9" s="92"/>
      <c r="HUW9" s="92"/>
      <c r="HUX9" s="92"/>
      <c r="HUY9" s="92"/>
      <c r="HUZ9" s="92"/>
      <c r="HVA9" s="92"/>
      <c r="HVB9" s="92"/>
      <c r="HVC9" s="92"/>
      <c r="HVD9" s="92"/>
      <c r="HVE9" s="92"/>
      <c r="HVF9" s="92"/>
      <c r="HVG9" s="92"/>
      <c r="HVH9" s="92"/>
      <c r="HVI9" s="92"/>
      <c r="HVJ9" s="92"/>
      <c r="HVK9" s="92"/>
      <c r="HVL9" s="92"/>
      <c r="HVM9" s="92"/>
      <c r="HVN9" s="92"/>
      <c r="HVO9" s="92"/>
      <c r="HVP9" s="92"/>
      <c r="HVQ9" s="92"/>
      <c r="HVR9" s="92"/>
      <c r="HVS9" s="92"/>
      <c r="HVT9" s="92"/>
      <c r="HVU9" s="92"/>
      <c r="HVV9" s="92"/>
      <c r="HVW9" s="92"/>
      <c r="HVX9" s="92"/>
      <c r="HVY9" s="92"/>
      <c r="HVZ9" s="92"/>
      <c r="HWA9" s="92"/>
      <c r="HWB9" s="92"/>
      <c r="HWC9" s="92"/>
      <c r="HWD9" s="92"/>
      <c r="HWE9" s="92"/>
      <c r="HWF9" s="92"/>
      <c r="HWG9" s="92"/>
      <c r="HWH9" s="92"/>
      <c r="HWI9" s="92"/>
      <c r="HWJ9" s="92"/>
      <c r="HWK9" s="92"/>
      <c r="HWL9" s="92"/>
      <c r="HWM9" s="92"/>
      <c r="HWN9" s="92"/>
      <c r="HWO9" s="92"/>
      <c r="HWP9" s="92"/>
      <c r="HWQ9" s="92"/>
      <c r="HWR9" s="92"/>
      <c r="HWS9" s="92"/>
      <c r="HWT9" s="92"/>
      <c r="HWU9" s="92"/>
      <c r="HWV9" s="92"/>
      <c r="HWW9" s="92"/>
      <c r="HWX9" s="92"/>
      <c r="HWY9" s="92"/>
      <c r="HWZ9" s="92"/>
      <c r="HXA9" s="92"/>
      <c r="HXB9" s="92"/>
      <c r="HXC9" s="92"/>
      <c r="HXD9" s="92"/>
      <c r="HXE9" s="92"/>
      <c r="HXF9" s="92"/>
      <c r="HXG9" s="92"/>
      <c r="HXH9" s="92"/>
      <c r="HXI9" s="92"/>
      <c r="HXJ9" s="92"/>
      <c r="HXK9" s="92"/>
      <c r="HXL9" s="92"/>
      <c r="HXM9" s="92"/>
      <c r="HXN9" s="92"/>
      <c r="HXO9" s="92"/>
      <c r="HXP9" s="92"/>
      <c r="HXQ9" s="92"/>
      <c r="HXR9" s="92"/>
      <c r="HXS9" s="92"/>
      <c r="HXT9" s="92"/>
      <c r="HXU9" s="92"/>
      <c r="HXV9" s="92"/>
      <c r="HXW9" s="92"/>
      <c r="HXX9" s="92"/>
      <c r="HXY9" s="92"/>
      <c r="HXZ9" s="92"/>
      <c r="HYA9" s="92"/>
      <c r="HYB9" s="92"/>
      <c r="HYC9" s="92"/>
      <c r="HYD9" s="92"/>
      <c r="HYE9" s="92"/>
      <c r="HYF9" s="92"/>
      <c r="HYG9" s="92"/>
      <c r="HYH9" s="92"/>
      <c r="HYI9" s="92"/>
      <c r="HYJ9" s="92"/>
      <c r="HYK9" s="92"/>
      <c r="HYL9" s="92"/>
      <c r="HYM9" s="92"/>
      <c r="HYN9" s="92"/>
      <c r="HYO9" s="92"/>
      <c r="HYP9" s="92"/>
      <c r="HYQ9" s="92"/>
      <c r="HYR9" s="92"/>
      <c r="HYS9" s="92"/>
      <c r="HYT9" s="92"/>
      <c r="HYU9" s="92"/>
      <c r="HYV9" s="92"/>
      <c r="HYW9" s="92"/>
      <c r="HYX9" s="92"/>
      <c r="HYY9" s="92"/>
      <c r="HYZ9" s="92"/>
      <c r="HZA9" s="92"/>
      <c r="HZB9" s="92"/>
      <c r="HZC9" s="92"/>
      <c r="HZD9" s="92"/>
      <c r="HZE9" s="92"/>
      <c r="HZF9" s="92"/>
      <c r="HZG9" s="92"/>
      <c r="HZH9" s="92"/>
      <c r="HZI9" s="92"/>
      <c r="HZJ9" s="92"/>
      <c r="HZK9" s="92"/>
      <c r="HZL9" s="92"/>
      <c r="HZM9" s="92"/>
      <c r="HZN9" s="92"/>
      <c r="HZO9" s="92"/>
      <c r="HZP9" s="92"/>
      <c r="HZQ9" s="92"/>
      <c r="HZR9" s="92"/>
      <c r="HZS9" s="92"/>
      <c r="HZT9" s="92"/>
      <c r="HZU9" s="92"/>
      <c r="HZV9" s="92"/>
      <c r="HZW9" s="92"/>
      <c r="HZX9" s="92"/>
      <c r="HZY9" s="92"/>
      <c r="HZZ9" s="92"/>
      <c r="IAA9" s="92"/>
      <c r="IAB9" s="92"/>
      <c r="IAC9" s="92"/>
      <c r="IAD9" s="92"/>
      <c r="IAE9" s="92"/>
      <c r="IAF9" s="92"/>
      <c r="IAG9" s="92"/>
      <c r="IAH9" s="92"/>
      <c r="IAI9" s="92"/>
      <c r="IAJ9" s="92"/>
      <c r="IAK9" s="92"/>
      <c r="IAL9" s="92"/>
      <c r="IAM9" s="92"/>
      <c r="IAN9" s="92"/>
      <c r="IAO9" s="92"/>
      <c r="IAP9" s="92"/>
      <c r="IAQ9" s="92"/>
      <c r="IAR9" s="92"/>
      <c r="IAS9" s="92"/>
      <c r="IAT9" s="92"/>
      <c r="IAU9" s="92"/>
      <c r="IAV9" s="92"/>
      <c r="IAW9" s="92"/>
      <c r="IAX9" s="92"/>
      <c r="IAY9" s="92"/>
      <c r="IAZ9" s="92"/>
      <c r="IBA9" s="92"/>
      <c r="IBB9" s="92"/>
      <c r="IBC9" s="92"/>
      <c r="IBD9" s="92"/>
      <c r="IBE9" s="92"/>
      <c r="IBF9" s="92"/>
      <c r="IBG9" s="92"/>
      <c r="IBH9" s="92"/>
      <c r="IBI9" s="92"/>
      <c r="IBJ9" s="92"/>
      <c r="IBK9" s="92"/>
      <c r="IBL9" s="92"/>
      <c r="IBM9" s="92"/>
      <c r="IBN9" s="92"/>
      <c r="IBO9" s="92"/>
      <c r="IBP9" s="92"/>
      <c r="IBQ9" s="92"/>
      <c r="IBR9" s="92"/>
      <c r="IBS9" s="92"/>
      <c r="IBT9" s="92"/>
      <c r="IBU9" s="92"/>
      <c r="IBV9" s="92"/>
      <c r="IBW9" s="92"/>
      <c r="IBX9" s="92"/>
      <c r="IBY9" s="92"/>
      <c r="IBZ9" s="92"/>
      <c r="ICA9" s="92"/>
      <c r="ICB9" s="92"/>
      <c r="ICC9" s="92"/>
      <c r="ICD9" s="92"/>
      <c r="ICE9" s="92"/>
      <c r="ICF9" s="92"/>
      <c r="ICG9" s="92"/>
      <c r="ICH9" s="92"/>
      <c r="ICI9" s="92"/>
      <c r="ICJ9" s="92"/>
      <c r="ICK9" s="92"/>
      <c r="ICL9" s="92"/>
      <c r="ICM9" s="92"/>
      <c r="ICN9" s="92"/>
      <c r="ICO9" s="92"/>
      <c r="ICP9" s="92"/>
      <c r="ICQ9" s="92"/>
      <c r="ICR9" s="92"/>
      <c r="ICS9" s="92"/>
      <c r="ICT9" s="92"/>
      <c r="ICU9" s="92"/>
      <c r="ICV9" s="92"/>
      <c r="ICW9" s="92"/>
      <c r="ICX9" s="92"/>
      <c r="ICY9" s="92"/>
      <c r="ICZ9" s="92"/>
      <c r="IDA9" s="92"/>
      <c r="IDB9" s="92"/>
      <c r="IDC9" s="92"/>
      <c r="IDD9" s="92"/>
      <c r="IDE9" s="92"/>
      <c r="IDF9" s="92"/>
      <c r="IDG9" s="92"/>
      <c r="IDH9" s="92"/>
      <c r="IDI9" s="92"/>
      <c r="IDJ9" s="92"/>
      <c r="IDK9" s="92"/>
      <c r="IDL9" s="92"/>
      <c r="IDM9" s="92"/>
      <c r="IDN9" s="92"/>
      <c r="IDO9" s="92"/>
      <c r="IDP9" s="92"/>
      <c r="IDQ9" s="92"/>
      <c r="IDR9" s="92"/>
      <c r="IDS9" s="92"/>
      <c r="IDT9" s="92"/>
      <c r="IDU9" s="92"/>
      <c r="IDV9" s="92"/>
      <c r="IDW9" s="92"/>
      <c r="IDX9" s="92"/>
      <c r="IDY9" s="92"/>
      <c r="IDZ9" s="92"/>
      <c r="IEA9" s="92"/>
      <c r="IEB9" s="92"/>
      <c r="IEC9" s="92"/>
      <c r="IED9" s="92"/>
      <c r="IEE9" s="92"/>
      <c r="IEF9" s="92"/>
      <c r="IEG9" s="92"/>
      <c r="IEH9" s="92"/>
      <c r="IEI9" s="92"/>
      <c r="IEJ9" s="92"/>
      <c r="IEK9" s="92"/>
      <c r="IEL9" s="92"/>
      <c r="IEM9" s="92"/>
      <c r="IEN9" s="92"/>
      <c r="IEO9" s="92"/>
      <c r="IEP9" s="92"/>
      <c r="IEQ9" s="92"/>
      <c r="IER9" s="92"/>
      <c r="IES9" s="92"/>
      <c r="IET9" s="92"/>
      <c r="IEU9" s="92"/>
      <c r="IEV9" s="92"/>
      <c r="IEW9" s="92"/>
      <c r="IEX9" s="92"/>
      <c r="IEY9" s="92"/>
      <c r="IEZ9" s="92"/>
      <c r="IFA9" s="92"/>
      <c r="IFB9" s="92"/>
      <c r="IFC9" s="92"/>
      <c r="IFD9" s="92"/>
      <c r="IFE9" s="92"/>
      <c r="IFF9" s="92"/>
      <c r="IFG9" s="92"/>
      <c r="IFH9" s="92"/>
      <c r="IFI9" s="92"/>
      <c r="IFJ9" s="92"/>
      <c r="IFK9" s="92"/>
      <c r="IFL9" s="92"/>
      <c r="IFM9" s="92"/>
      <c r="IFN9" s="92"/>
      <c r="IFO9" s="92"/>
      <c r="IFP9" s="92"/>
      <c r="IFQ9" s="92"/>
      <c r="IFR9" s="92"/>
      <c r="IFS9" s="92"/>
      <c r="IFT9" s="92"/>
      <c r="IFU9" s="92"/>
      <c r="IFV9" s="92"/>
      <c r="IFW9" s="92"/>
      <c r="IFX9" s="92"/>
      <c r="IFY9" s="92"/>
      <c r="IFZ9" s="92"/>
      <c r="IGA9" s="92"/>
      <c r="IGB9" s="92"/>
      <c r="IGC9" s="92"/>
      <c r="IGD9" s="92"/>
      <c r="IGE9" s="92"/>
      <c r="IGF9" s="92"/>
      <c r="IGG9" s="92"/>
      <c r="IGH9" s="92"/>
      <c r="IGI9" s="92"/>
      <c r="IGJ9" s="92"/>
      <c r="IGK9" s="92"/>
      <c r="IGL9" s="92"/>
      <c r="IGM9" s="92"/>
      <c r="IGN9" s="92"/>
      <c r="IGO9" s="92"/>
      <c r="IGP9" s="92"/>
      <c r="IGQ9" s="92"/>
      <c r="IGR9" s="92"/>
      <c r="IGS9" s="92"/>
      <c r="IGT9" s="92"/>
      <c r="IGU9" s="92"/>
      <c r="IGV9" s="92"/>
      <c r="IGW9" s="92"/>
      <c r="IGX9" s="92"/>
      <c r="IGY9" s="92"/>
      <c r="IGZ9" s="92"/>
      <c r="IHA9" s="92"/>
      <c r="IHB9" s="92"/>
      <c r="IHC9" s="92"/>
      <c r="IHD9" s="92"/>
      <c r="IHE9" s="92"/>
      <c r="IHF9" s="92"/>
      <c r="IHG9" s="92"/>
      <c r="IHH9" s="92"/>
      <c r="IHI9" s="92"/>
      <c r="IHJ9" s="92"/>
      <c r="IHK9" s="92"/>
      <c r="IHL9" s="92"/>
      <c r="IHM9" s="92"/>
      <c r="IHN9" s="92"/>
      <c r="IHO9" s="92"/>
      <c r="IHP9" s="92"/>
      <c r="IHQ9" s="92"/>
      <c r="IHR9" s="92"/>
      <c r="IHS9" s="92"/>
      <c r="IHT9" s="92"/>
      <c r="IHU9" s="92"/>
      <c r="IHV9" s="92"/>
      <c r="IHW9" s="92"/>
      <c r="IHX9" s="92"/>
      <c r="IHY9" s="92"/>
      <c r="IHZ9" s="92"/>
      <c r="IIA9" s="92"/>
      <c r="IIB9" s="92"/>
      <c r="IIC9" s="92"/>
      <c r="IID9" s="92"/>
      <c r="IIE9" s="92"/>
      <c r="IIF9" s="92"/>
      <c r="IIG9" s="92"/>
      <c r="IIH9" s="92"/>
      <c r="III9" s="92"/>
      <c r="IIJ9" s="92"/>
      <c r="IIK9" s="92"/>
      <c r="IIL9" s="92"/>
      <c r="IIM9" s="92"/>
      <c r="IIN9" s="92"/>
      <c r="IIO9" s="92"/>
      <c r="IIP9" s="92"/>
      <c r="IIQ9" s="92"/>
      <c r="IIR9" s="92"/>
      <c r="IIS9" s="92"/>
      <c r="IIT9" s="92"/>
      <c r="IIU9" s="92"/>
      <c r="IIV9" s="92"/>
      <c r="IIW9" s="92"/>
      <c r="IIX9" s="92"/>
      <c r="IIY9" s="92"/>
      <c r="IIZ9" s="92"/>
      <c r="IJA9" s="92"/>
      <c r="IJB9" s="92"/>
      <c r="IJC9" s="92"/>
      <c r="IJD9" s="92"/>
      <c r="IJE9" s="92"/>
      <c r="IJF9" s="92"/>
      <c r="IJG9" s="92"/>
      <c r="IJH9" s="92"/>
      <c r="IJI9" s="92"/>
      <c r="IJJ9" s="92"/>
      <c r="IJK9" s="92"/>
      <c r="IJL9" s="92"/>
      <c r="IJM9" s="92"/>
      <c r="IJN9" s="92"/>
      <c r="IJO9" s="92"/>
      <c r="IJP9" s="92"/>
      <c r="IJQ9" s="92"/>
      <c r="IJR9" s="92"/>
      <c r="IJS9" s="92"/>
      <c r="IJT9" s="92"/>
      <c r="IJU9" s="92"/>
      <c r="IJV9" s="92"/>
      <c r="IJW9" s="92"/>
      <c r="IJX9" s="92"/>
      <c r="IJY9" s="92"/>
      <c r="IJZ9" s="92"/>
      <c r="IKA9" s="92"/>
      <c r="IKB9" s="92"/>
      <c r="IKC9" s="92"/>
      <c r="IKD9" s="92"/>
      <c r="IKE9" s="92"/>
      <c r="IKF9" s="92"/>
      <c r="IKG9" s="92"/>
      <c r="IKH9" s="92"/>
      <c r="IKI9" s="92"/>
      <c r="IKJ9" s="92"/>
      <c r="IKK9" s="92"/>
      <c r="IKL9" s="92"/>
      <c r="IKM9" s="92"/>
      <c r="IKN9" s="92"/>
      <c r="IKO9" s="92"/>
      <c r="IKP9" s="92"/>
      <c r="IKQ9" s="92"/>
      <c r="IKR9" s="92"/>
      <c r="IKS9" s="92"/>
      <c r="IKT9" s="92"/>
      <c r="IKU9" s="92"/>
      <c r="IKV9" s="92"/>
      <c r="IKW9" s="92"/>
      <c r="IKX9" s="92"/>
      <c r="IKY9" s="92"/>
      <c r="IKZ9" s="92"/>
      <c r="ILA9" s="92"/>
      <c r="ILB9" s="92"/>
      <c r="ILC9" s="92"/>
      <c r="ILD9" s="92"/>
      <c r="ILE9" s="92"/>
      <c r="ILF9" s="92"/>
      <c r="ILG9" s="92"/>
      <c r="ILH9" s="92"/>
      <c r="ILI9" s="92"/>
      <c r="ILJ9" s="92"/>
      <c r="ILK9" s="92"/>
      <c r="ILL9" s="92"/>
      <c r="ILM9" s="92"/>
      <c r="ILN9" s="92"/>
      <c r="ILO9" s="92"/>
      <c r="ILP9" s="92"/>
      <c r="ILQ9" s="92"/>
      <c r="ILR9" s="92"/>
      <c r="ILS9" s="92"/>
      <c r="ILT9" s="92"/>
      <c r="ILU9" s="92"/>
      <c r="ILV9" s="92"/>
      <c r="ILW9" s="92"/>
      <c r="ILX9" s="92"/>
      <c r="ILY9" s="92"/>
      <c r="ILZ9" s="92"/>
      <c r="IMA9" s="92"/>
      <c r="IMB9" s="92"/>
      <c r="IMC9" s="92"/>
      <c r="IMD9" s="92"/>
      <c r="IME9" s="92"/>
      <c r="IMF9" s="92"/>
      <c r="IMG9" s="92"/>
      <c r="IMH9" s="92"/>
      <c r="IMI9" s="92"/>
      <c r="IMJ9" s="92"/>
      <c r="IMK9" s="92"/>
      <c r="IML9" s="92"/>
      <c r="IMM9" s="92"/>
      <c r="IMN9" s="92"/>
      <c r="IMO9" s="92"/>
      <c r="IMP9" s="92"/>
      <c r="IMQ9" s="92"/>
      <c r="IMR9" s="92"/>
      <c r="IMS9" s="92"/>
      <c r="IMT9" s="92"/>
      <c r="IMU9" s="92"/>
      <c r="IMV9" s="92"/>
      <c r="IMW9" s="92"/>
      <c r="IMX9" s="92"/>
      <c r="IMY9" s="92"/>
      <c r="IMZ9" s="92"/>
      <c r="INA9" s="92"/>
      <c r="INB9" s="92"/>
      <c r="INC9" s="92"/>
      <c r="IND9" s="92"/>
      <c r="INE9" s="92"/>
      <c r="INF9" s="92"/>
      <c r="ING9" s="92"/>
      <c r="INH9" s="92"/>
      <c r="INI9" s="92"/>
      <c r="INJ9" s="92"/>
      <c r="INK9" s="92"/>
      <c r="INL9" s="92"/>
      <c r="INM9" s="92"/>
      <c r="INN9" s="92"/>
      <c r="INO9" s="92"/>
      <c r="INP9" s="92"/>
      <c r="INQ9" s="92"/>
      <c r="INR9" s="92"/>
      <c r="INS9" s="92"/>
      <c r="INT9" s="92"/>
      <c r="INU9" s="92"/>
      <c r="INV9" s="92"/>
      <c r="INW9" s="92"/>
      <c r="INX9" s="92"/>
      <c r="INY9" s="92"/>
      <c r="INZ9" s="92"/>
      <c r="IOA9" s="92"/>
      <c r="IOB9" s="92"/>
      <c r="IOC9" s="92"/>
      <c r="IOD9" s="92"/>
      <c r="IOE9" s="92"/>
      <c r="IOF9" s="92"/>
      <c r="IOG9" s="92"/>
      <c r="IOH9" s="92"/>
      <c r="IOI9" s="92"/>
      <c r="IOJ9" s="92"/>
      <c r="IOK9" s="92"/>
      <c r="IOL9" s="92"/>
      <c r="IOM9" s="92"/>
      <c r="ION9" s="92"/>
      <c r="IOO9" s="92"/>
      <c r="IOP9" s="92"/>
      <c r="IOQ9" s="92"/>
      <c r="IOR9" s="92"/>
      <c r="IOS9" s="92"/>
      <c r="IOT9" s="92"/>
      <c r="IOU9" s="92"/>
      <c r="IOV9" s="92"/>
      <c r="IOW9" s="92"/>
      <c r="IOX9" s="92"/>
      <c r="IOY9" s="92"/>
      <c r="IOZ9" s="92"/>
      <c r="IPA9" s="92"/>
      <c r="IPB9" s="92"/>
      <c r="IPC9" s="92"/>
      <c r="IPD9" s="92"/>
      <c r="IPE9" s="92"/>
      <c r="IPF9" s="92"/>
      <c r="IPG9" s="92"/>
      <c r="IPH9" s="92"/>
      <c r="IPI9" s="92"/>
      <c r="IPJ9" s="92"/>
      <c r="IPK9" s="92"/>
      <c r="IPL9" s="92"/>
      <c r="IPM9" s="92"/>
      <c r="IPN9" s="92"/>
      <c r="IPO9" s="92"/>
      <c r="IPP9" s="92"/>
      <c r="IPQ9" s="92"/>
      <c r="IPR9" s="92"/>
      <c r="IPS9" s="92"/>
      <c r="IPT9" s="92"/>
      <c r="IPU9" s="92"/>
      <c r="IPV9" s="92"/>
      <c r="IPW9" s="92"/>
      <c r="IPX9" s="92"/>
      <c r="IPY9" s="92"/>
      <c r="IPZ9" s="92"/>
      <c r="IQA9" s="92"/>
      <c r="IQB9" s="92"/>
      <c r="IQC9" s="92"/>
      <c r="IQD9" s="92"/>
      <c r="IQE9" s="92"/>
      <c r="IQF9" s="92"/>
      <c r="IQG9" s="92"/>
      <c r="IQH9" s="92"/>
      <c r="IQI9" s="92"/>
      <c r="IQJ9" s="92"/>
      <c r="IQK9" s="92"/>
      <c r="IQL9" s="92"/>
      <c r="IQM9" s="92"/>
      <c r="IQN9" s="92"/>
      <c r="IQO9" s="92"/>
      <c r="IQP9" s="92"/>
      <c r="IQQ9" s="92"/>
      <c r="IQR9" s="92"/>
      <c r="IQS9" s="92"/>
      <c r="IQT9" s="92"/>
      <c r="IQU9" s="92"/>
      <c r="IQV9" s="92"/>
      <c r="IQW9" s="92"/>
      <c r="IQX9" s="92"/>
      <c r="IQY9" s="92"/>
      <c r="IQZ9" s="92"/>
      <c r="IRA9" s="92"/>
      <c r="IRB9" s="92"/>
      <c r="IRC9" s="92"/>
      <c r="IRD9" s="92"/>
      <c r="IRE9" s="92"/>
      <c r="IRF9" s="92"/>
      <c r="IRG9" s="92"/>
      <c r="IRH9" s="92"/>
      <c r="IRI9" s="92"/>
      <c r="IRJ9" s="92"/>
      <c r="IRK9" s="92"/>
      <c r="IRL9" s="92"/>
      <c r="IRM9" s="92"/>
      <c r="IRN9" s="92"/>
      <c r="IRO9" s="92"/>
      <c r="IRP9" s="92"/>
      <c r="IRQ9" s="92"/>
      <c r="IRR9" s="92"/>
      <c r="IRS9" s="92"/>
      <c r="IRT9" s="92"/>
      <c r="IRU9" s="92"/>
      <c r="IRV9" s="92"/>
      <c r="IRW9" s="92"/>
      <c r="IRX9" s="92"/>
      <c r="IRY9" s="92"/>
      <c r="IRZ9" s="92"/>
      <c r="ISA9" s="92"/>
      <c r="ISB9" s="92"/>
      <c r="ISC9" s="92"/>
      <c r="ISD9" s="92"/>
      <c r="ISE9" s="92"/>
      <c r="ISF9" s="92"/>
      <c r="ISG9" s="92"/>
      <c r="ISH9" s="92"/>
      <c r="ISI9" s="92"/>
      <c r="ISJ9" s="92"/>
      <c r="ISK9" s="92"/>
      <c r="ISL9" s="92"/>
      <c r="ISM9" s="92"/>
      <c r="ISN9" s="92"/>
      <c r="ISO9" s="92"/>
      <c r="ISP9" s="92"/>
      <c r="ISQ9" s="92"/>
      <c r="ISR9" s="92"/>
      <c r="ISS9" s="92"/>
      <c r="IST9" s="92"/>
      <c r="ISU9" s="92"/>
      <c r="ISV9" s="92"/>
      <c r="ISW9" s="92"/>
      <c r="ISX9" s="92"/>
      <c r="ISY9" s="92"/>
      <c r="ISZ9" s="92"/>
      <c r="ITA9" s="92"/>
      <c r="ITB9" s="92"/>
      <c r="ITC9" s="92"/>
      <c r="ITD9" s="92"/>
      <c r="ITE9" s="92"/>
      <c r="ITF9" s="92"/>
      <c r="ITG9" s="92"/>
      <c r="ITH9" s="92"/>
      <c r="ITI9" s="92"/>
      <c r="ITJ9" s="92"/>
      <c r="ITK9" s="92"/>
      <c r="ITL9" s="92"/>
      <c r="ITM9" s="92"/>
      <c r="ITN9" s="92"/>
      <c r="ITO9" s="92"/>
      <c r="ITP9" s="92"/>
      <c r="ITQ9" s="92"/>
      <c r="ITR9" s="92"/>
      <c r="ITS9" s="92"/>
      <c r="ITT9" s="92"/>
      <c r="ITU9" s="92"/>
      <c r="ITV9" s="92"/>
      <c r="ITW9" s="92"/>
      <c r="ITX9" s="92"/>
      <c r="ITY9" s="92"/>
      <c r="ITZ9" s="92"/>
      <c r="IUA9" s="92"/>
      <c r="IUB9" s="92"/>
      <c r="IUC9" s="92"/>
      <c r="IUD9" s="92"/>
      <c r="IUE9" s="92"/>
      <c r="IUF9" s="92"/>
      <c r="IUG9" s="92"/>
      <c r="IUH9" s="92"/>
      <c r="IUI9" s="92"/>
      <c r="IUJ9" s="92"/>
      <c r="IUK9" s="92"/>
      <c r="IUL9" s="92"/>
      <c r="IUM9" s="92"/>
      <c r="IUN9" s="92"/>
      <c r="IUO9" s="92"/>
      <c r="IUP9" s="92"/>
      <c r="IUQ9" s="92"/>
      <c r="IUR9" s="92"/>
      <c r="IUS9" s="92"/>
      <c r="IUT9" s="92"/>
      <c r="IUU9" s="92"/>
      <c r="IUV9" s="92"/>
      <c r="IUW9" s="92"/>
      <c r="IUX9" s="92"/>
      <c r="IUY9" s="92"/>
      <c r="IUZ9" s="92"/>
      <c r="IVA9" s="92"/>
      <c r="IVB9" s="92"/>
      <c r="IVC9" s="92"/>
      <c r="IVD9" s="92"/>
      <c r="IVE9" s="92"/>
      <c r="IVF9" s="92"/>
      <c r="IVG9" s="92"/>
      <c r="IVH9" s="92"/>
      <c r="IVI9" s="92"/>
      <c r="IVJ9" s="92"/>
      <c r="IVK9" s="92"/>
      <c r="IVL9" s="92"/>
      <c r="IVM9" s="92"/>
      <c r="IVN9" s="92"/>
      <c r="IVO9" s="92"/>
      <c r="IVP9" s="92"/>
      <c r="IVQ9" s="92"/>
      <c r="IVR9" s="92"/>
      <c r="IVS9" s="92"/>
      <c r="IVT9" s="92"/>
      <c r="IVU9" s="92"/>
      <c r="IVV9" s="92"/>
      <c r="IVW9" s="92"/>
      <c r="IVX9" s="92"/>
      <c r="IVY9" s="92"/>
      <c r="IVZ9" s="92"/>
      <c r="IWA9" s="92"/>
      <c r="IWB9" s="92"/>
      <c r="IWC9" s="92"/>
      <c r="IWD9" s="92"/>
      <c r="IWE9" s="92"/>
      <c r="IWF9" s="92"/>
      <c r="IWG9" s="92"/>
      <c r="IWH9" s="92"/>
      <c r="IWI9" s="92"/>
      <c r="IWJ9" s="92"/>
      <c r="IWK9" s="92"/>
      <c r="IWL9" s="92"/>
      <c r="IWM9" s="92"/>
      <c r="IWN9" s="92"/>
      <c r="IWO9" s="92"/>
      <c r="IWP9" s="92"/>
      <c r="IWQ9" s="92"/>
      <c r="IWR9" s="92"/>
      <c r="IWS9" s="92"/>
      <c r="IWT9" s="92"/>
      <c r="IWU9" s="92"/>
      <c r="IWV9" s="92"/>
      <c r="IWW9" s="92"/>
      <c r="IWX9" s="92"/>
      <c r="IWY9" s="92"/>
      <c r="IWZ9" s="92"/>
      <c r="IXA9" s="92"/>
      <c r="IXB9" s="92"/>
      <c r="IXC9" s="92"/>
      <c r="IXD9" s="92"/>
      <c r="IXE9" s="92"/>
      <c r="IXF9" s="92"/>
      <c r="IXG9" s="92"/>
      <c r="IXH9" s="92"/>
      <c r="IXI9" s="92"/>
      <c r="IXJ9" s="92"/>
      <c r="IXK9" s="92"/>
      <c r="IXL9" s="92"/>
      <c r="IXM9" s="92"/>
      <c r="IXN9" s="92"/>
      <c r="IXO9" s="92"/>
      <c r="IXP9" s="92"/>
      <c r="IXQ9" s="92"/>
      <c r="IXR9" s="92"/>
      <c r="IXS9" s="92"/>
      <c r="IXT9" s="92"/>
      <c r="IXU9" s="92"/>
      <c r="IXV9" s="92"/>
      <c r="IXW9" s="92"/>
      <c r="IXX9" s="92"/>
      <c r="IXY9" s="92"/>
      <c r="IXZ9" s="92"/>
      <c r="IYA9" s="92"/>
      <c r="IYB9" s="92"/>
      <c r="IYC9" s="92"/>
      <c r="IYD9" s="92"/>
      <c r="IYE9" s="92"/>
      <c r="IYF9" s="92"/>
      <c r="IYG9" s="92"/>
      <c r="IYH9" s="92"/>
      <c r="IYI9" s="92"/>
      <c r="IYJ9" s="92"/>
      <c r="IYK9" s="92"/>
      <c r="IYL9" s="92"/>
      <c r="IYM9" s="92"/>
      <c r="IYN9" s="92"/>
      <c r="IYO9" s="92"/>
      <c r="IYP9" s="92"/>
      <c r="IYQ9" s="92"/>
      <c r="IYR9" s="92"/>
      <c r="IYS9" s="92"/>
      <c r="IYT9" s="92"/>
      <c r="IYU9" s="92"/>
      <c r="IYV9" s="92"/>
      <c r="IYW9" s="92"/>
      <c r="IYX9" s="92"/>
      <c r="IYY9" s="92"/>
      <c r="IYZ9" s="92"/>
      <c r="IZA9" s="92"/>
      <c r="IZB9" s="92"/>
      <c r="IZC9" s="92"/>
      <c r="IZD9" s="92"/>
      <c r="IZE9" s="92"/>
      <c r="IZF9" s="92"/>
      <c r="IZG9" s="92"/>
      <c r="IZH9" s="92"/>
      <c r="IZI9" s="92"/>
      <c r="IZJ9" s="92"/>
      <c r="IZK9" s="92"/>
      <c r="IZL9" s="92"/>
      <c r="IZM9" s="92"/>
      <c r="IZN9" s="92"/>
      <c r="IZO9" s="92"/>
      <c r="IZP9" s="92"/>
      <c r="IZQ9" s="92"/>
      <c r="IZR9" s="92"/>
      <c r="IZS9" s="92"/>
      <c r="IZT9" s="92"/>
      <c r="IZU9" s="92"/>
      <c r="IZV9" s="92"/>
      <c r="IZW9" s="92"/>
      <c r="IZX9" s="92"/>
      <c r="IZY9" s="92"/>
      <c r="IZZ9" s="92"/>
      <c r="JAA9" s="92"/>
      <c r="JAB9" s="92"/>
      <c r="JAC9" s="92"/>
      <c r="JAD9" s="92"/>
      <c r="JAE9" s="92"/>
      <c r="JAF9" s="92"/>
      <c r="JAG9" s="92"/>
      <c r="JAH9" s="92"/>
      <c r="JAI9" s="92"/>
      <c r="JAJ9" s="92"/>
      <c r="JAK9" s="92"/>
      <c r="JAL9" s="92"/>
      <c r="JAM9" s="92"/>
      <c r="JAN9" s="92"/>
      <c r="JAO9" s="92"/>
      <c r="JAP9" s="92"/>
      <c r="JAQ9" s="92"/>
      <c r="JAR9" s="92"/>
      <c r="JAS9" s="92"/>
      <c r="JAT9" s="92"/>
      <c r="JAU9" s="92"/>
      <c r="JAV9" s="92"/>
      <c r="JAW9" s="92"/>
      <c r="JAX9" s="92"/>
      <c r="JAY9" s="92"/>
      <c r="JAZ9" s="92"/>
      <c r="JBA9" s="92"/>
      <c r="JBB9" s="92"/>
      <c r="JBC9" s="92"/>
      <c r="JBD9" s="92"/>
      <c r="JBE9" s="92"/>
      <c r="JBF9" s="92"/>
      <c r="JBG9" s="92"/>
      <c r="JBH9" s="92"/>
      <c r="JBI9" s="92"/>
      <c r="JBJ9" s="92"/>
      <c r="JBK9" s="92"/>
      <c r="JBL9" s="92"/>
      <c r="JBM9" s="92"/>
      <c r="JBN9" s="92"/>
      <c r="JBO9" s="92"/>
      <c r="JBP9" s="92"/>
      <c r="JBQ9" s="92"/>
      <c r="JBR9" s="92"/>
      <c r="JBS9" s="92"/>
      <c r="JBT9" s="92"/>
      <c r="JBU9" s="92"/>
      <c r="JBV9" s="92"/>
      <c r="JBW9" s="92"/>
      <c r="JBX9" s="92"/>
      <c r="JBY9" s="92"/>
      <c r="JBZ9" s="92"/>
      <c r="JCA9" s="92"/>
      <c r="JCB9" s="92"/>
      <c r="JCC9" s="92"/>
      <c r="JCD9" s="92"/>
      <c r="JCE9" s="92"/>
      <c r="JCF9" s="92"/>
      <c r="JCG9" s="92"/>
      <c r="JCH9" s="92"/>
      <c r="JCI9" s="92"/>
      <c r="JCJ9" s="92"/>
      <c r="JCK9" s="92"/>
      <c r="JCL9" s="92"/>
      <c r="JCM9" s="92"/>
      <c r="JCN9" s="92"/>
      <c r="JCO9" s="92"/>
      <c r="JCP9" s="92"/>
      <c r="JCQ9" s="92"/>
      <c r="JCR9" s="92"/>
      <c r="JCS9" s="92"/>
      <c r="JCT9" s="92"/>
      <c r="JCU9" s="92"/>
      <c r="JCV9" s="92"/>
      <c r="JCW9" s="92"/>
      <c r="JCX9" s="92"/>
      <c r="JCY9" s="92"/>
      <c r="JCZ9" s="92"/>
      <c r="JDA9" s="92"/>
      <c r="JDB9" s="92"/>
      <c r="JDC9" s="92"/>
      <c r="JDD9" s="92"/>
      <c r="JDE9" s="92"/>
      <c r="JDF9" s="92"/>
      <c r="JDG9" s="92"/>
      <c r="JDH9" s="92"/>
      <c r="JDI9" s="92"/>
      <c r="JDJ9" s="92"/>
      <c r="JDK9" s="92"/>
      <c r="JDL9" s="92"/>
      <c r="JDM9" s="92"/>
      <c r="JDN9" s="92"/>
      <c r="JDO9" s="92"/>
      <c r="JDP9" s="92"/>
      <c r="JDQ9" s="92"/>
      <c r="JDR9" s="92"/>
      <c r="JDS9" s="92"/>
      <c r="JDT9" s="92"/>
      <c r="JDU9" s="92"/>
      <c r="JDV9" s="92"/>
      <c r="JDW9" s="92"/>
      <c r="JDX9" s="92"/>
      <c r="JDY9" s="92"/>
      <c r="JDZ9" s="92"/>
      <c r="JEA9" s="92"/>
      <c r="JEB9" s="92"/>
      <c r="JEC9" s="92"/>
      <c r="JED9" s="92"/>
      <c r="JEE9" s="92"/>
      <c r="JEF9" s="92"/>
      <c r="JEG9" s="92"/>
      <c r="JEH9" s="92"/>
      <c r="JEI9" s="92"/>
      <c r="JEJ9" s="92"/>
      <c r="JEK9" s="92"/>
      <c r="JEL9" s="92"/>
      <c r="JEM9" s="92"/>
      <c r="JEN9" s="92"/>
      <c r="JEO9" s="92"/>
      <c r="JEP9" s="92"/>
      <c r="JEQ9" s="92"/>
      <c r="JER9" s="92"/>
      <c r="JES9" s="92"/>
      <c r="JET9" s="92"/>
      <c r="JEU9" s="92"/>
      <c r="JEV9" s="92"/>
      <c r="JEW9" s="92"/>
      <c r="JEX9" s="92"/>
      <c r="JEY9" s="92"/>
      <c r="JEZ9" s="92"/>
      <c r="JFA9" s="92"/>
      <c r="JFB9" s="92"/>
      <c r="JFC9" s="92"/>
      <c r="JFD9" s="92"/>
      <c r="JFE9" s="92"/>
      <c r="JFF9" s="92"/>
      <c r="JFG9" s="92"/>
      <c r="JFH9" s="92"/>
      <c r="JFI9" s="92"/>
      <c r="JFJ9" s="92"/>
      <c r="JFK9" s="92"/>
      <c r="JFL9" s="92"/>
      <c r="JFM9" s="92"/>
      <c r="JFN9" s="92"/>
      <c r="JFO9" s="92"/>
      <c r="JFP9" s="92"/>
      <c r="JFQ9" s="92"/>
      <c r="JFR9" s="92"/>
      <c r="JFS9" s="92"/>
      <c r="JFT9" s="92"/>
      <c r="JFU9" s="92"/>
      <c r="JFV9" s="92"/>
      <c r="JFW9" s="92"/>
      <c r="JFX9" s="92"/>
      <c r="JFY9" s="92"/>
      <c r="JFZ9" s="92"/>
      <c r="JGA9" s="92"/>
      <c r="JGB9" s="92"/>
      <c r="JGC9" s="92"/>
      <c r="JGD9" s="92"/>
      <c r="JGE9" s="92"/>
      <c r="JGF9" s="92"/>
      <c r="JGG9" s="92"/>
      <c r="JGH9" s="92"/>
      <c r="JGI9" s="92"/>
      <c r="JGJ9" s="92"/>
      <c r="JGK9" s="92"/>
      <c r="JGL9" s="92"/>
      <c r="JGM9" s="92"/>
      <c r="JGN9" s="92"/>
      <c r="JGO9" s="92"/>
      <c r="JGP9" s="92"/>
      <c r="JGQ9" s="92"/>
      <c r="JGR9" s="92"/>
      <c r="JGS9" s="92"/>
      <c r="JGT9" s="92"/>
      <c r="JGU9" s="92"/>
      <c r="JGV9" s="92"/>
      <c r="JGW9" s="92"/>
      <c r="JGX9" s="92"/>
      <c r="JGY9" s="92"/>
      <c r="JGZ9" s="92"/>
      <c r="JHA9" s="92"/>
      <c r="JHB9" s="92"/>
      <c r="JHC9" s="92"/>
      <c r="JHD9" s="92"/>
      <c r="JHE9" s="92"/>
      <c r="JHF9" s="92"/>
      <c r="JHG9" s="92"/>
      <c r="JHH9" s="92"/>
      <c r="JHI9" s="92"/>
      <c r="JHJ9" s="92"/>
      <c r="JHK9" s="92"/>
      <c r="JHL9" s="92"/>
      <c r="JHM9" s="92"/>
      <c r="JHN9" s="92"/>
      <c r="JHO9" s="92"/>
      <c r="JHP9" s="92"/>
      <c r="JHQ9" s="92"/>
      <c r="JHR9" s="92"/>
      <c r="JHS9" s="92"/>
      <c r="JHT9" s="92"/>
      <c r="JHU9" s="92"/>
      <c r="JHV9" s="92"/>
      <c r="JHW9" s="92"/>
      <c r="JHX9" s="92"/>
      <c r="JHY9" s="92"/>
      <c r="JHZ9" s="92"/>
      <c r="JIA9" s="92"/>
      <c r="JIB9" s="92"/>
      <c r="JIC9" s="92"/>
      <c r="JID9" s="92"/>
      <c r="JIE9" s="92"/>
      <c r="JIF9" s="92"/>
      <c r="JIG9" s="92"/>
      <c r="JIH9" s="92"/>
      <c r="JII9" s="92"/>
      <c r="JIJ9" s="92"/>
      <c r="JIK9" s="92"/>
      <c r="JIL9" s="92"/>
      <c r="JIM9" s="92"/>
      <c r="JIN9" s="92"/>
      <c r="JIO9" s="92"/>
      <c r="JIP9" s="92"/>
      <c r="JIQ9" s="92"/>
      <c r="JIR9" s="92"/>
      <c r="JIS9" s="92"/>
      <c r="JIT9" s="92"/>
      <c r="JIU9" s="92"/>
      <c r="JIV9" s="92"/>
      <c r="JIW9" s="92"/>
      <c r="JIX9" s="92"/>
      <c r="JIY9" s="92"/>
      <c r="JIZ9" s="92"/>
      <c r="JJA9" s="92"/>
      <c r="JJB9" s="92"/>
      <c r="JJC9" s="92"/>
      <c r="JJD9" s="92"/>
      <c r="JJE9" s="92"/>
      <c r="JJF9" s="92"/>
      <c r="JJG9" s="92"/>
      <c r="JJH9" s="92"/>
      <c r="JJI9" s="92"/>
      <c r="JJJ9" s="92"/>
      <c r="JJK9" s="92"/>
      <c r="JJL9" s="92"/>
      <c r="JJM9" s="92"/>
      <c r="JJN9" s="92"/>
      <c r="JJO9" s="92"/>
      <c r="JJP9" s="92"/>
      <c r="JJQ9" s="92"/>
      <c r="JJR9" s="92"/>
      <c r="JJS9" s="92"/>
      <c r="JJT9" s="92"/>
      <c r="JJU9" s="92"/>
      <c r="JJV9" s="92"/>
      <c r="JJW9" s="92"/>
      <c r="JJX9" s="92"/>
      <c r="JJY9" s="92"/>
      <c r="JJZ9" s="92"/>
      <c r="JKA9" s="92"/>
      <c r="JKB9" s="92"/>
      <c r="JKC9" s="92"/>
      <c r="JKD9" s="92"/>
      <c r="JKE9" s="92"/>
      <c r="JKF9" s="92"/>
      <c r="JKG9" s="92"/>
      <c r="JKH9" s="92"/>
      <c r="JKI9" s="92"/>
      <c r="JKJ9" s="92"/>
      <c r="JKK9" s="92"/>
      <c r="JKL9" s="92"/>
      <c r="JKM9" s="92"/>
      <c r="JKN9" s="92"/>
      <c r="JKO9" s="92"/>
      <c r="JKP9" s="92"/>
      <c r="JKQ9" s="92"/>
      <c r="JKR9" s="92"/>
      <c r="JKS9" s="92"/>
      <c r="JKT9" s="92"/>
      <c r="JKU9" s="92"/>
      <c r="JKV9" s="92"/>
      <c r="JKW9" s="92"/>
      <c r="JKX9" s="92"/>
      <c r="JKY9" s="92"/>
      <c r="JKZ9" s="92"/>
      <c r="JLA9" s="92"/>
      <c r="JLB9" s="92"/>
      <c r="JLC9" s="92"/>
      <c r="JLD9" s="92"/>
      <c r="JLE9" s="92"/>
      <c r="JLF9" s="92"/>
      <c r="JLG9" s="92"/>
      <c r="JLH9" s="92"/>
      <c r="JLI9" s="92"/>
      <c r="JLJ9" s="92"/>
      <c r="JLK9" s="92"/>
      <c r="JLL9" s="92"/>
      <c r="JLM9" s="92"/>
      <c r="JLN9" s="92"/>
      <c r="JLO9" s="92"/>
      <c r="JLP9" s="92"/>
      <c r="JLQ9" s="92"/>
      <c r="JLR9" s="92"/>
      <c r="JLS9" s="92"/>
      <c r="JLT9" s="92"/>
      <c r="JLU9" s="92"/>
      <c r="JLV9" s="92"/>
      <c r="JLW9" s="92"/>
      <c r="JLX9" s="92"/>
      <c r="JLY9" s="92"/>
      <c r="JLZ9" s="92"/>
      <c r="JMA9" s="92"/>
      <c r="JMB9" s="92"/>
      <c r="JMC9" s="92"/>
      <c r="JMD9" s="92"/>
      <c r="JME9" s="92"/>
      <c r="JMF9" s="92"/>
      <c r="JMG9" s="92"/>
      <c r="JMH9" s="92"/>
      <c r="JMI9" s="92"/>
      <c r="JMJ9" s="92"/>
      <c r="JMK9" s="92"/>
      <c r="JML9" s="92"/>
      <c r="JMM9" s="92"/>
      <c r="JMN9" s="92"/>
      <c r="JMO9" s="92"/>
      <c r="JMP9" s="92"/>
      <c r="JMQ9" s="92"/>
      <c r="JMR9" s="92"/>
      <c r="JMS9" s="92"/>
      <c r="JMT9" s="92"/>
      <c r="JMU9" s="92"/>
      <c r="JMV9" s="92"/>
      <c r="JMW9" s="92"/>
      <c r="JMX9" s="92"/>
      <c r="JMY9" s="92"/>
      <c r="JMZ9" s="92"/>
      <c r="JNA9" s="92"/>
      <c r="JNB9" s="92"/>
      <c r="JNC9" s="92"/>
      <c r="JND9" s="92"/>
      <c r="JNE9" s="92"/>
      <c r="JNF9" s="92"/>
      <c r="JNG9" s="92"/>
      <c r="JNH9" s="92"/>
      <c r="JNI9" s="92"/>
      <c r="JNJ9" s="92"/>
      <c r="JNK9" s="92"/>
      <c r="JNL9" s="92"/>
      <c r="JNM9" s="92"/>
      <c r="JNN9" s="92"/>
      <c r="JNO9" s="92"/>
      <c r="JNP9" s="92"/>
      <c r="JNQ9" s="92"/>
      <c r="JNR9" s="92"/>
      <c r="JNS9" s="92"/>
      <c r="JNT9" s="92"/>
      <c r="JNU9" s="92"/>
      <c r="JNV9" s="92"/>
      <c r="JNW9" s="92"/>
      <c r="JNX9" s="92"/>
      <c r="JNY9" s="92"/>
      <c r="JNZ9" s="92"/>
      <c r="JOA9" s="92"/>
      <c r="JOB9" s="92"/>
      <c r="JOC9" s="92"/>
      <c r="JOD9" s="92"/>
      <c r="JOE9" s="92"/>
      <c r="JOF9" s="92"/>
      <c r="JOG9" s="92"/>
      <c r="JOH9" s="92"/>
      <c r="JOI9" s="92"/>
      <c r="JOJ9" s="92"/>
      <c r="JOK9" s="92"/>
      <c r="JOL9" s="92"/>
      <c r="JOM9" s="92"/>
      <c r="JON9" s="92"/>
      <c r="JOO9" s="92"/>
      <c r="JOP9" s="92"/>
      <c r="JOQ9" s="92"/>
      <c r="JOR9" s="92"/>
      <c r="JOS9" s="92"/>
      <c r="JOT9" s="92"/>
      <c r="JOU9" s="92"/>
      <c r="JOV9" s="92"/>
      <c r="JOW9" s="92"/>
      <c r="JOX9" s="92"/>
      <c r="JOY9" s="92"/>
      <c r="JOZ9" s="92"/>
      <c r="JPA9" s="92"/>
      <c r="JPB9" s="92"/>
      <c r="JPC9" s="92"/>
      <c r="JPD9" s="92"/>
      <c r="JPE9" s="92"/>
      <c r="JPF9" s="92"/>
      <c r="JPG9" s="92"/>
      <c r="JPH9" s="92"/>
      <c r="JPI9" s="92"/>
      <c r="JPJ9" s="92"/>
      <c r="JPK9" s="92"/>
      <c r="JPL9" s="92"/>
      <c r="JPM9" s="92"/>
      <c r="JPN9" s="92"/>
      <c r="JPO9" s="92"/>
      <c r="JPP9" s="92"/>
      <c r="JPQ9" s="92"/>
      <c r="JPR9" s="92"/>
      <c r="JPS9" s="92"/>
      <c r="JPT9" s="92"/>
      <c r="JPU9" s="92"/>
      <c r="JPV9" s="92"/>
      <c r="JPW9" s="92"/>
      <c r="JPX9" s="92"/>
      <c r="JPY9" s="92"/>
      <c r="JPZ9" s="92"/>
      <c r="JQA9" s="92"/>
      <c r="JQB9" s="92"/>
      <c r="JQC9" s="92"/>
      <c r="JQD9" s="92"/>
      <c r="JQE9" s="92"/>
      <c r="JQF9" s="92"/>
      <c r="JQG9" s="92"/>
      <c r="JQH9" s="92"/>
      <c r="JQI9" s="92"/>
      <c r="JQJ9" s="92"/>
      <c r="JQK9" s="92"/>
      <c r="JQL9" s="92"/>
      <c r="JQM9" s="92"/>
      <c r="JQN9" s="92"/>
      <c r="JQO9" s="92"/>
      <c r="JQP9" s="92"/>
      <c r="JQQ9" s="92"/>
      <c r="JQR9" s="92"/>
      <c r="JQS9" s="92"/>
      <c r="JQT9" s="92"/>
      <c r="JQU9" s="92"/>
      <c r="JQV9" s="92"/>
      <c r="JQW9" s="92"/>
      <c r="JQX9" s="92"/>
      <c r="JQY9" s="92"/>
      <c r="JQZ9" s="92"/>
      <c r="JRA9" s="92"/>
      <c r="JRB9" s="92"/>
      <c r="JRC9" s="92"/>
      <c r="JRD9" s="92"/>
      <c r="JRE9" s="92"/>
      <c r="JRF9" s="92"/>
      <c r="JRG9" s="92"/>
      <c r="JRH9" s="92"/>
      <c r="JRI9" s="92"/>
      <c r="JRJ9" s="92"/>
      <c r="JRK9" s="92"/>
      <c r="JRL9" s="92"/>
      <c r="JRM9" s="92"/>
      <c r="JRN9" s="92"/>
      <c r="JRO9" s="92"/>
      <c r="JRP9" s="92"/>
      <c r="JRQ9" s="92"/>
      <c r="JRR9" s="92"/>
      <c r="JRS9" s="92"/>
      <c r="JRT9" s="92"/>
      <c r="JRU9" s="92"/>
      <c r="JRV9" s="92"/>
      <c r="JRW9" s="92"/>
      <c r="JRX9" s="92"/>
      <c r="JRY9" s="92"/>
      <c r="JRZ9" s="92"/>
      <c r="JSA9" s="92"/>
      <c r="JSB9" s="92"/>
      <c r="JSC9" s="92"/>
      <c r="JSD9" s="92"/>
      <c r="JSE9" s="92"/>
      <c r="JSF9" s="92"/>
      <c r="JSG9" s="92"/>
      <c r="JSH9" s="92"/>
      <c r="JSI9" s="92"/>
      <c r="JSJ9" s="92"/>
      <c r="JSK9" s="92"/>
      <c r="JSL9" s="92"/>
      <c r="JSM9" s="92"/>
      <c r="JSN9" s="92"/>
      <c r="JSO9" s="92"/>
      <c r="JSP9" s="92"/>
      <c r="JSQ9" s="92"/>
      <c r="JSR9" s="92"/>
      <c r="JSS9" s="92"/>
      <c r="JST9" s="92"/>
      <c r="JSU9" s="92"/>
      <c r="JSV9" s="92"/>
      <c r="JSW9" s="92"/>
      <c r="JSX9" s="92"/>
      <c r="JSY9" s="92"/>
      <c r="JSZ9" s="92"/>
      <c r="JTA9" s="92"/>
      <c r="JTB9" s="92"/>
      <c r="JTC9" s="92"/>
      <c r="JTD9" s="92"/>
      <c r="JTE9" s="92"/>
      <c r="JTF9" s="92"/>
      <c r="JTG9" s="92"/>
      <c r="JTH9" s="92"/>
      <c r="JTI9" s="92"/>
      <c r="JTJ9" s="92"/>
      <c r="JTK9" s="92"/>
      <c r="JTL9" s="92"/>
      <c r="JTM9" s="92"/>
      <c r="JTN9" s="92"/>
      <c r="JTO9" s="92"/>
      <c r="JTP9" s="92"/>
      <c r="JTQ9" s="92"/>
      <c r="JTR9" s="92"/>
      <c r="JTS9" s="92"/>
      <c r="JTT9" s="92"/>
      <c r="JTU9" s="92"/>
      <c r="JTV9" s="92"/>
      <c r="JTW9" s="92"/>
      <c r="JTX9" s="92"/>
      <c r="JTY9" s="92"/>
      <c r="JTZ9" s="92"/>
      <c r="JUA9" s="92"/>
      <c r="JUB9" s="92"/>
      <c r="JUC9" s="92"/>
      <c r="JUD9" s="92"/>
      <c r="JUE9" s="92"/>
      <c r="JUF9" s="92"/>
      <c r="JUG9" s="92"/>
      <c r="JUH9" s="92"/>
      <c r="JUI9" s="92"/>
      <c r="JUJ9" s="92"/>
      <c r="JUK9" s="92"/>
      <c r="JUL9" s="92"/>
      <c r="JUM9" s="92"/>
      <c r="JUN9" s="92"/>
      <c r="JUO9" s="92"/>
      <c r="JUP9" s="92"/>
      <c r="JUQ9" s="92"/>
      <c r="JUR9" s="92"/>
      <c r="JUS9" s="92"/>
      <c r="JUT9" s="92"/>
      <c r="JUU9" s="92"/>
      <c r="JUV9" s="92"/>
      <c r="JUW9" s="92"/>
      <c r="JUX9" s="92"/>
      <c r="JUY9" s="92"/>
      <c r="JUZ9" s="92"/>
      <c r="JVA9" s="92"/>
      <c r="JVB9" s="92"/>
      <c r="JVC9" s="92"/>
      <c r="JVD9" s="92"/>
      <c r="JVE9" s="92"/>
      <c r="JVF9" s="92"/>
      <c r="JVG9" s="92"/>
      <c r="JVH9" s="92"/>
      <c r="JVI9" s="92"/>
      <c r="JVJ9" s="92"/>
      <c r="JVK9" s="92"/>
      <c r="JVL9" s="92"/>
      <c r="JVM9" s="92"/>
      <c r="JVN9" s="92"/>
      <c r="JVO9" s="92"/>
      <c r="JVP9" s="92"/>
      <c r="JVQ9" s="92"/>
      <c r="JVR9" s="92"/>
      <c r="JVS9" s="92"/>
      <c r="JVT9" s="92"/>
      <c r="JVU9" s="92"/>
      <c r="JVV9" s="92"/>
      <c r="JVW9" s="92"/>
      <c r="JVX9" s="92"/>
      <c r="JVY9" s="92"/>
      <c r="JVZ9" s="92"/>
      <c r="JWA9" s="92"/>
      <c r="JWB9" s="92"/>
      <c r="JWC9" s="92"/>
      <c r="JWD9" s="92"/>
      <c r="JWE9" s="92"/>
      <c r="JWF9" s="92"/>
      <c r="JWG9" s="92"/>
      <c r="JWH9" s="92"/>
      <c r="JWI9" s="92"/>
      <c r="JWJ9" s="92"/>
      <c r="JWK9" s="92"/>
      <c r="JWL9" s="92"/>
      <c r="JWM9" s="92"/>
      <c r="JWN9" s="92"/>
      <c r="JWO9" s="92"/>
      <c r="JWP9" s="92"/>
      <c r="JWQ9" s="92"/>
      <c r="JWR9" s="92"/>
      <c r="JWS9" s="92"/>
      <c r="JWT9" s="92"/>
      <c r="JWU9" s="92"/>
      <c r="JWV9" s="92"/>
      <c r="JWW9" s="92"/>
      <c r="JWX9" s="92"/>
      <c r="JWY9" s="92"/>
      <c r="JWZ9" s="92"/>
      <c r="JXA9" s="92"/>
      <c r="JXB9" s="92"/>
      <c r="JXC9" s="92"/>
      <c r="JXD9" s="92"/>
      <c r="JXE9" s="92"/>
      <c r="JXF9" s="92"/>
      <c r="JXG9" s="92"/>
      <c r="JXH9" s="92"/>
      <c r="JXI9" s="92"/>
      <c r="JXJ9" s="92"/>
      <c r="JXK9" s="92"/>
      <c r="JXL9" s="92"/>
      <c r="JXM9" s="92"/>
      <c r="JXN9" s="92"/>
      <c r="JXO9" s="92"/>
      <c r="JXP9" s="92"/>
      <c r="JXQ9" s="92"/>
      <c r="JXR9" s="92"/>
      <c r="JXS9" s="92"/>
      <c r="JXT9" s="92"/>
      <c r="JXU9" s="92"/>
      <c r="JXV9" s="92"/>
      <c r="JXW9" s="92"/>
      <c r="JXX9" s="92"/>
      <c r="JXY9" s="92"/>
      <c r="JXZ9" s="92"/>
      <c r="JYA9" s="92"/>
      <c r="JYB9" s="92"/>
      <c r="JYC9" s="92"/>
      <c r="JYD9" s="92"/>
      <c r="JYE9" s="92"/>
      <c r="JYF9" s="92"/>
      <c r="JYG9" s="92"/>
      <c r="JYH9" s="92"/>
      <c r="JYI9" s="92"/>
      <c r="JYJ9" s="92"/>
      <c r="JYK9" s="92"/>
      <c r="JYL9" s="92"/>
      <c r="JYM9" s="92"/>
      <c r="JYN9" s="92"/>
      <c r="JYO9" s="92"/>
      <c r="JYP9" s="92"/>
      <c r="JYQ9" s="92"/>
      <c r="JYR9" s="92"/>
      <c r="JYS9" s="92"/>
      <c r="JYT9" s="92"/>
      <c r="JYU9" s="92"/>
      <c r="JYV9" s="92"/>
      <c r="JYW9" s="92"/>
      <c r="JYX9" s="92"/>
      <c r="JYY9" s="92"/>
      <c r="JYZ9" s="92"/>
      <c r="JZA9" s="92"/>
      <c r="JZB9" s="92"/>
      <c r="JZC9" s="92"/>
      <c r="JZD9" s="92"/>
      <c r="JZE9" s="92"/>
      <c r="JZF9" s="92"/>
      <c r="JZG9" s="92"/>
      <c r="JZH9" s="92"/>
      <c r="JZI9" s="92"/>
      <c r="JZJ9" s="92"/>
      <c r="JZK9" s="92"/>
      <c r="JZL9" s="92"/>
      <c r="JZM9" s="92"/>
      <c r="JZN9" s="92"/>
      <c r="JZO9" s="92"/>
      <c r="JZP9" s="92"/>
      <c r="JZQ9" s="92"/>
      <c r="JZR9" s="92"/>
      <c r="JZS9" s="92"/>
      <c r="JZT9" s="92"/>
      <c r="JZU9" s="92"/>
      <c r="JZV9" s="92"/>
      <c r="JZW9" s="92"/>
      <c r="JZX9" s="92"/>
      <c r="JZY9" s="92"/>
      <c r="JZZ9" s="92"/>
      <c r="KAA9" s="92"/>
      <c r="KAB9" s="92"/>
      <c r="KAC9" s="92"/>
      <c r="KAD9" s="92"/>
      <c r="KAE9" s="92"/>
      <c r="KAF9" s="92"/>
      <c r="KAG9" s="92"/>
      <c r="KAH9" s="92"/>
      <c r="KAI9" s="92"/>
      <c r="KAJ9" s="92"/>
      <c r="KAK9" s="92"/>
      <c r="KAL9" s="92"/>
      <c r="KAM9" s="92"/>
      <c r="KAN9" s="92"/>
      <c r="KAO9" s="92"/>
      <c r="KAP9" s="92"/>
      <c r="KAQ9" s="92"/>
      <c r="KAR9" s="92"/>
      <c r="KAS9" s="92"/>
      <c r="KAT9" s="92"/>
      <c r="KAU9" s="92"/>
      <c r="KAV9" s="92"/>
      <c r="KAW9" s="92"/>
      <c r="KAX9" s="92"/>
      <c r="KAY9" s="92"/>
      <c r="KAZ9" s="92"/>
      <c r="KBA9" s="92"/>
      <c r="KBB9" s="92"/>
      <c r="KBC9" s="92"/>
      <c r="KBD9" s="92"/>
      <c r="KBE9" s="92"/>
      <c r="KBF9" s="92"/>
      <c r="KBG9" s="92"/>
      <c r="KBH9" s="92"/>
      <c r="KBI9" s="92"/>
      <c r="KBJ9" s="92"/>
      <c r="KBK9" s="92"/>
      <c r="KBL9" s="92"/>
      <c r="KBM9" s="92"/>
      <c r="KBN9" s="92"/>
      <c r="KBO9" s="92"/>
      <c r="KBP9" s="92"/>
      <c r="KBQ9" s="92"/>
      <c r="KBR9" s="92"/>
      <c r="KBS9" s="92"/>
      <c r="KBT9" s="92"/>
      <c r="KBU9" s="92"/>
      <c r="KBV9" s="92"/>
      <c r="KBW9" s="92"/>
      <c r="KBX9" s="92"/>
      <c r="KBY9" s="92"/>
      <c r="KBZ9" s="92"/>
      <c r="KCA9" s="92"/>
      <c r="KCB9" s="92"/>
      <c r="KCC9" s="92"/>
      <c r="KCD9" s="92"/>
      <c r="KCE9" s="92"/>
      <c r="KCF9" s="92"/>
      <c r="KCG9" s="92"/>
      <c r="KCH9" s="92"/>
      <c r="KCI9" s="92"/>
      <c r="KCJ9" s="92"/>
      <c r="KCK9" s="92"/>
      <c r="KCL9" s="92"/>
      <c r="KCM9" s="92"/>
      <c r="KCN9" s="92"/>
      <c r="KCO9" s="92"/>
      <c r="KCP9" s="92"/>
      <c r="KCQ9" s="92"/>
      <c r="KCR9" s="92"/>
      <c r="KCS9" s="92"/>
      <c r="KCT9" s="92"/>
      <c r="KCU9" s="92"/>
      <c r="KCV9" s="92"/>
      <c r="KCW9" s="92"/>
      <c r="KCX9" s="92"/>
      <c r="KCY9" s="92"/>
      <c r="KCZ9" s="92"/>
      <c r="KDA9" s="92"/>
      <c r="KDB9" s="92"/>
      <c r="KDC9" s="92"/>
      <c r="KDD9" s="92"/>
      <c r="KDE9" s="92"/>
      <c r="KDF9" s="92"/>
      <c r="KDG9" s="92"/>
      <c r="KDH9" s="92"/>
      <c r="KDI9" s="92"/>
      <c r="KDJ9" s="92"/>
      <c r="KDK9" s="92"/>
      <c r="KDL9" s="92"/>
      <c r="KDM9" s="92"/>
      <c r="KDN9" s="92"/>
      <c r="KDO9" s="92"/>
      <c r="KDP9" s="92"/>
      <c r="KDQ9" s="92"/>
      <c r="KDR9" s="92"/>
      <c r="KDS9" s="92"/>
      <c r="KDT9" s="92"/>
      <c r="KDU9" s="92"/>
      <c r="KDV9" s="92"/>
      <c r="KDW9" s="92"/>
      <c r="KDX9" s="92"/>
      <c r="KDY9" s="92"/>
      <c r="KDZ9" s="92"/>
      <c r="KEA9" s="92"/>
      <c r="KEB9" s="92"/>
      <c r="KEC9" s="92"/>
      <c r="KED9" s="92"/>
      <c r="KEE9" s="92"/>
      <c r="KEF9" s="92"/>
      <c r="KEG9" s="92"/>
      <c r="KEH9" s="92"/>
      <c r="KEI9" s="92"/>
      <c r="KEJ9" s="92"/>
      <c r="KEK9" s="92"/>
      <c r="KEL9" s="92"/>
      <c r="KEM9" s="92"/>
      <c r="KEN9" s="92"/>
      <c r="KEO9" s="92"/>
      <c r="KEP9" s="92"/>
      <c r="KEQ9" s="92"/>
      <c r="KER9" s="92"/>
      <c r="KES9" s="92"/>
      <c r="KET9" s="92"/>
      <c r="KEU9" s="92"/>
      <c r="KEV9" s="92"/>
      <c r="KEW9" s="92"/>
      <c r="KEX9" s="92"/>
      <c r="KEY9" s="92"/>
      <c r="KEZ9" s="92"/>
      <c r="KFA9" s="92"/>
      <c r="KFB9" s="92"/>
      <c r="KFC9" s="92"/>
      <c r="KFD9" s="92"/>
      <c r="KFE9" s="92"/>
      <c r="KFF9" s="92"/>
      <c r="KFG9" s="92"/>
      <c r="KFH9" s="92"/>
      <c r="KFI9" s="92"/>
      <c r="KFJ9" s="92"/>
      <c r="KFK9" s="92"/>
      <c r="KFL9" s="92"/>
      <c r="KFM9" s="92"/>
      <c r="KFN9" s="92"/>
      <c r="KFO9" s="92"/>
      <c r="KFP9" s="92"/>
      <c r="KFQ9" s="92"/>
      <c r="KFR9" s="92"/>
      <c r="KFS9" s="92"/>
      <c r="KFT9" s="92"/>
      <c r="KFU9" s="92"/>
      <c r="KFV9" s="92"/>
      <c r="KFW9" s="92"/>
      <c r="KFX9" s="92"/>
      <c r="KFY9" s="92"/>
      <c r="KFZ9" s="92"/>
      <c r="KGA9" s="92"/>
      <c r="KGB9" s="92"/>
      <c r="KGC9" s="92"/>
      <c r="KGD9" s="92"/>
      <c r="KGE9" s="92"/>
      <c r="KGF9" s="92"/>
      <c r="KGG9" s="92"/>
      <c r="KGH9" s="92"/>
      <c r="KGI9" s="92"/>
      <c r="KGJ9" s="92"/>
      <c r="KGK9" s="92"/>
      <c r="KGL9" s="92"/>
      <c r="KGM9" s="92"/>
      <c r="KGN9" s="92"/>
      <c r="KGO9" s="92"/>
      <c r="KGP9" s="92"/>
      <c r="KGQ9" s="92"/>
      <c r="KGR9" s="92"/>
      <c r="KGS9" s="92"/>
      <c r="KGT9" s="92"/>
      <c r="KGU9" s="92"/>
      <c r="KGV9" s="92"/>
      <c r="KGW9" s="92"/>
      <c r="KGX9" s="92"/>
      <c r="KGY9" s="92"/>
      <c r="KGZ9" s="92"/>
      <c r="KHA9" s="92"/>
      <c r="KHB9" s="92"/>
      <c r="KHC9" s="92"/>
      <c r="KHD9" s="92"/>
      <c r="KHE9" s="92"/>
      <c r="KHF9" s="92"/>
      <c r="KHG9" s="92"/>
      <c r="KHH9" s="92"/>
      <c r="KHI9" s="92"/>
      <c r="KHJ9" s="92"/>
      <c r="KHK9" s="92"/>
      <c r="KHL9" s="92"/>
      <c r="KHM9" s="92"/>
      <c r="KHN9" s="92"/>
      <c r="KHO9" s="92"/>
      <c r="KHP9" s="92"/>
      <c r="KHQ9" s="92"/>
      <c r="KHR9" s="92"/>
      <c r="KHS9" s="92"/>
      <c r="KHT9" s="92"/>
      <c r="KHU9" s="92"/>
      <c r="KHV9" s="92"/>
      <c r="KHW9" s="92"/>
      <c r="KHX9" s="92"/>
      <c r="KHY9" s="92"/>
      <c r="KHZ9" s="92"/>
      <c r="KIA9" s="92"/>
      <c r="KIB9" s="92"/>
      <c r="KIC9" s="92"/>
      <c r="KID9" s="92"/>
      <c r="KIE9" s="92"/>
      <c r="KIF9" s="92"/>
      <c r="KIG9" s="92"/>
      <c r="KIH9" s="92"/>
      <c r="KII9" s="92"/>
      <c r="KIJ9" s="92"/>
      <c r="KIK9" s="92"/>
      <c r="KIL9" s="92"/>
      <c r="KIM9" s="92"/>
      <c r="KIN9" s="92"/>
      <c r="KIO9" s="92"/>
      <c r="KIP9" s="92"/>
      <c r="KIQ9" s="92"/>
      <c r="KIR9" s="92"/>
      <c r="KIS9" s="92"/>
      <c r="KIT9" s="92"/>
      <c r="KIU9" s="92"/>
      <c r="KIV9" s="92"/>
      <c r="KIW9" s="92"/>
      <c r="KIX9" s="92"/>
      <c r="KIY9" s="92"/>
      <c r="KIZ9" s="92"/>
      <c r="KJA9" s="92"/>
      <c r="KJB9" s="92"/>
      <c r="KJC9" s="92"/>
      <c r="KJD9" s="92"/>
      <c r="KJE9" s="92"/>
      <c r="KJF9" s="92"/>
      <c r="KJG9" s="92"/>
      <c r="KJH9" s="92"/>
      <c r="KJI9" s="92"/>
      <c r="KJJ9" s="92"/>
      <c r="KJK9" s="92"/>
      <c r="KJL9" s="92"/>
      <c r="KJM9" s="92"/>
      <c r="KJN9" s="92"/>
      <c r="KJO9" s="92"/>
      <c r="KJP9" s="92"/>
      <c r="KJQ9" s="92"/>
      <c r="KJR9" s="92"/>
      <c r="KJS9" s="92"/>
      <c r="KJT9" s="92"/>
      <c r="KJU9" s="92"/>
      <c r="KJV9" s="92"/>
      <c r="KJW9" s="92"/>
      <c r="KJX9" s="92"/>
      <c r="KJY9" s="92"/>
      <c r="KJZ9" s="92"/>
      <c r="KKA9" s="92"/>
      <c r="KKB9" s="92"/>
      <c r="KKC9" s="92"/>
      <c r="KKD9" s="92"/>
      <c r="KKE9" s="92"/>
      <c r="KKF9" s="92"/>
      <c r="KKG9" s="92"/>
      <c r="KKH9" s="92"/>
      <c r="KKI9" s="92"/>
      <c r="KKJ9" s="92"/>
      <c r="KKK9" s="92"/>
      <c r="KKL9" s="92"/>
      <c r="KKM9" s="92"/>
      <c r="KKN9" s="92"/>
      <c r="KKO9" s="92"/>
      <c r="KKP9" s="92"/>
      <c r="KKQ9" s="92"/>
      <c r="KKR9" s="92"/>
      <c r="KKS9" s="92"/>
      <c r="KKT9" s="92"/>
      <c r="KKU9" s="92"/>
      <c r="KKV9" s="92"/>
      <c r="KKW9" s="92"/>
      <c r="KKX9" s="92"/>
      <c r="KKY9" s="92"/>
      <c r="KKZ9" s="92"/>
      <c r="KLA9" s="92"/>
      <c r="KLB9" s="92"/>
      <c r="KLC9" s="92"/>
      <c r="KLD9" s="92"/>
      <c r="KLE9" s="92"/>
      <c r="KLF9" s="92"/>
      <c r="KLG9" s="92"/>
      <c r="KLH9" s="92"/>
      <c r="KLI9" s="92"/>
      <c r="KLJ9" s="92"/>
      <c r="KLK9" s="92"/>
      <c r="KLL9" s="92"/>
      <c r="KLM9" s="92"/>
      <c r="KLN9" s="92"/>
      <c r="KLO9" s="92"/>
      <c r="KLP9" s="92"/>
      <c r="KLQ9" s="92"/>
      <c r="KLR9" s="92"/>
      <c r="KLS9" s="92"/>
      <c r="KLT9" s="92"/>
      <c r="KLU9" s="92"/>
      <c r="KLV9" s="92"/>
      <c r="KLW9" s="92"/>
      <c r="KLX9" s="92"/>
      <c r="KLY9" s="92"/>
      <c r="KLZ9" s="92"/>
      <c r="KMA9" s="92"/>
      <c r="KMB9" s="92"/>
      <c r="KMC9" s="92"/>
      <c r="KMD9" s="92"/>
      <c r="KME9" s="92"/>
      <c r="KMF9" s="92"/>
      <c r="KMG9" s="92"/>
      <c r="KMH9" s="92"/>
      <c r="KMI9" s="92"/>
      <c r="KMJ9" s="92"/>
      <c r="KMK9" s="92"/>
      <c r="KML9" s="92"/>
      <c r="KMM9" s="92"/>
      <c r="KMN9" s="92"/>
      <c r="KMO9" s="92"/>
      <c r="KMP9" s="92"/>
      <c r="KMQ9" s="92"/>
      <c r="KMR9" s="92"/>
      <c r="KMS9" s="92"/>
      <c r="KMT9" s="92"/>
      <c r="KMU9" s="92"/>
      <c r="KMV9" s="92"/>
      <c r="KMW9" s="92"/>
      <c r="KMX9" s="92"/>
      <c r="KMY9" s="92"/>
      <c r="KMZ9" s="92"/>
      <c r="KNA9" s="92"/>
      <c r="KNB9" s="92"/>
      <c r="KNC9" s="92"/>
      <c r="KND9" s="92"/>
      <c r="KNE9" s="92"/>
      <c r="KNF9" s="92"/>
      <c r="KNG9" s="92"/>
      <c r="KNH9" s="92"/>
      <c r="KNI9" s="92"/>
      <c r="KNJ9" s="92"/>
      <c r="KNK9" s="92"/>
      <c r="KNL9" s="92"/>
      <c r="KNM9" s="92"/>
      <c r="KNN9" s="92"/>
      <c r="KNO9" s="92"/>
      <c r="KNP9" s="92"/>
      <c r="KNQ9" s="92"/>
      <c r="KNR9" s="92"/>
      <c r="KNS9" s="92"/>
      <c r="KNT9" s="92"/>
      <c r="KNU9" s="92"/>
      <c r="KNV9" s="92"/>
      <c r="KNW9" s="92"/>
      <c r="KNX9" s="92"/>
      <c r="KNY9" s="92"/>
      <c r="KNZ9" s="92"/>
      <c r="KOA9" s="92"/>
      <c r="KOB9" s="92"/>
      <c r="KOC9" s="92"/>
      <c r="KOD9" s="92"/>
      <c r="KOE9" s="92"/>
      <c r="KOF9" s="92"/>
      <c r="KOG9" s="92"/>
      <c r="KOH9" s="92"/>
      <c r="KOI9" s="92"/>
      <c r="KOJ9" s="92"/>
      <c r="KOK9" s="92"/>
      <c r="KOL9" s="92"/>
      <c r="KOM9" s="92"/>
      <c r="KON9" s="92"/>
      <c r="KOO9" s="92"/>
      <c r="KOP9" s="92"/>
      <c r="KOQ9" s="92"/>
      <c r="KOR9" s="92"/>
      <c r="KOS9" s="92"/>
      <c r="KOT9" s="92"/>
      <c r="KOU9" s="92"/>
      <c r="KOV9" s="92"/>
      <c r="KOW9" s="92"/>
      <c r="KOX9" s="92"/>
      <c r="KOY9" s="92"/>
      <c r="KOZ9" s="92"/>
      <c r="KPA9" s="92"/>
      <c r="KPB9" s="92"/>
      <c r="KPC9" s="92"/>
      <c r="KPD9" s="92"/>
      <c r="KPE9" s="92"/>
      <c r="KPF9" s="92"/>
      <c r="KPG9" s="92"/>
      <c r="KPH9" s="92"/>
      <c r="KPI9" s="92"/>
      <c r="KPJ9" s="92"/>
      <c r="KPK9" s="92"/>
      <c r="KPL9" s="92"/>
      <c r="KPM9" s="92"/>
      <c r="KPN9" s="92"/>
      <c r="KPO9" s="92"/>
      <c r="KPP9" s="92"/>
      <c r="KPQ9" s="92"/>
      <c r="KPR9" s="92"/>
      <c r="KPS9" s="92"/>
      <c r="KPT9" s="92"/>
      <c r="KPU9" s="92"/>
      <c r="KPV9" s="92"/>
      <c r="KPW9" s="92"/>
      <c r="KPX9" s="92"/>
      <c r="KPY9" s="92"/>
      <c r="KPZ9" s="92"/>
      <c r="KQA9" s="92"/>
      <c r="KQB9" s="92"/>
      <c r="KQC9" s="92"/>
      <c r="KQD9" s="92"/>
      <c r="KQE9" s="92"/>
      <c r="KQF9" s="92"/>
      <c r="KQG9" s="92"/>
      <c r="KQH9" s="92"/>
      <c r="KQI9" s="92"/>
      <c r="KQJ9" s="92"/>
      <c r="KQK9" s="92"/>
      <c r="KQL9" s="92"/>
      <c r="KQM9" s="92"/>
      <c r="KQN9" s="92"/>
      <c r="KQO9" s="92"/>
      <c r="KQP9" s="92"/>
      <c r="KQQ9" s="92"/>
      <c r="KQR9" s="92"/>
      <c r="KQS9" s="92"/>
      <c r="KQT9" s="92"/>
      <c r="KQU9" s="92"/>
      <c r="KQV9" s="92"/>
      <c r="KQW9" s="92"/>
      <c r="KQX9" s="92"/>
      <c r="KQY9" s="92"/>
      <c r="KQZ9" s="92"/>
      <c r="KRA9" s="92"/>
      <c r="KRB9" s="92"/>
      <c r="KRC9" s="92"/>
      <c r="KRD9" s="92"/>
      <c r="KRE9" s="92"/>
      <c r="KRF9" s="92"/>
      <c r="KRG9" s="92"/>
      <c r="KRH9" s="92"/>
      <c r="KRI9" s="92"/>
      <c r="KRJ9" s="92"/>
      <c r="KRK9" s="92"/>
      <c r="KRL9" s="92"/>
      <c r="KRM9" s="92"/>
      <c r="KRN9" s="92"/>
      <c r="KRO9" s="92"/>
      <c r="KRP9" s="92"/>
      <c r="KRQ9" s="92"/>
      <c r="KRR9" s="92"/>
      <c r="KRS9" s="92"/>
      <c r="KRT9" s="92"/>
      <c r="KRU9" s="92"/>
      <c r="KRV9" s="92"/>
      <c r="KRW9" s="92"/>
      <c r="KRX9" s="92"/>
      <c r="KRY9" s="92"/>
      <c r="KRZ9" s="92"/>
      <c r="KSA9" s="92"/>
      <c r="KSB9" s="92"/>
      <c r="KSC9" s="92"/>
      <c r="KSD9" s="92"/>
      <c r="KSE9" s="92"/>
      <c r="KSF9" s="92"/>
      <c r="KSG9" s="92"/>
      <c r="KSH9" s="92"/>
      <c r="KSI9" s="92"/>
      <c r="KSJ9" s="92"/>
      <c r="KSK9" s="92"/>
      <c r="KSL9" s="92"/>
      <c r="KSM9" s="92"/>
      <c r="KSN9" s="92"/>
      <c r="KSO9" s="92"/>
      <c r="KSP9" s="92"/>
      <c r="KSQ9" s="92"/>
      <c r="KSR9" s="92"/>
      <c r="KSS9" s="92"/>
      <c r="KST9" s="92"/>
      <c r="KSU9" s="92"/>
      <c r="KSV9" s="92"/>
      <c r="KSW9" s="92"/>
      <c r="KSX9" s="92"/>
      <c r="KSY9" s="92"/>
      <c r="KSZ9" s="92"/>
      <c r="KTA9" s="92"/>
      <c r="KTB9" s="92"/>
      <c r="KTC9" s="92"/>
      <c r="KTD9" s="92"/>
      <c r="KTE9" s="92"/>
      <c r="KTF9" s="92"/>
      <c r="KTG9" s="92"/>
      <c r="KTH9" s="92"/>
      <c r="KTI9" s="92"/>
      <c r="KTJ9" s="92"/>
      <c r="KTK9" s="92"/>
      <c r="KTL9" s="92"/>
      <c r="KTM9" s="92"/>
      <c r="KTN9" s="92"/>
      <c r="KTO9" s="92"/>
      <c r="KTP9" s="92"/>
      <c r="KTQ9" s="92"/>
      <c r="KTR9" s="92"/>
      <c r="KTS9" s="92"/>
      <c r="KTT9" s="92"/>
      <c r="KTU9" s="92"/>
      <c r="KTV9" s="92"/>
      <c r="KTW9" s="92"/>
      <c r="KTX9" s="92"/>
      <c r="KTY9" s="92"/>
      <c r="KTZ9" s="92"/>
      <c r="KUA9" s="92"/>
      <c r="KUB9" s="92"/>
      <c r="KUC9" s="92"/>
      <c r="KUD9" s="92"/>
      <c r="KUE9" s="92"/>
      <c r="KUF9" s="92"/>
      <c r="KUG9" s="92"/>
      <c r="KUH9" s="92"/>
      <c r="KUI9" s="92"/>
      <c r="KUJ9" s="92"/>
      <c r="KUK9" s="92"/>
      <c r="KUL9" s="92"/>
      <c r="KUM9" s="92"/>
      <c r="KUN9" s="92"/>
      <c r="KUO9" s="92"/>
      <c r="KUP9" s="92"/>
      <c r="KUQ9" s="92"/>
      <c r="KUR9" s="92"/>
      <c r="KUS9" s="92"/>
      <c r="KUT9" s="92"/>
      <c r="KUU9" s="92"/>
      <c r="KUV9" s="92"/>
      <c r="KUW9" s="92"/>
      <c r="KUX9" s="92"/>
      <c r="KUY9" s="92"/>
      <c r="KUZ9" s="92"/>
      <c r="KVA9" s="92"/>
      <c r="KVB9" s="92"/>
      <c r="KVC9" s="92"/>
      <c r="KVD9" s="92"/>
      <c r="KVE9" s="92"/>
      <c r="KVF9" s="92"/>
      <c r="KVG9" s="92"/>
      <c r="KVH9" s="92"/>
      <c r="KVI9" s="92"/>
      <c r="KVJ9" s="92"/>
      <c r="KVK9" s="92"/>
      <c r="KVL9" s="92"/>
      <c r="KVM9" s="92"/>
      <c r="KVN9" s="92"/>
      <c r="KVO9" s="92"/>
      <c r="KVP9" s="92"/>
      <c r="KVQ9" s="92"/>
      <c r="KVR9" s="92"/>
      <c r="KVS9" s="92"/>
      <c r="KVT9" s="92"/>
      <c r="KVU9" s="92"/>
      <c r="KVV9" s="92"/>
      <c r="KVW9" s="92"/>
      <c r="KVX9" s="92"/>
      <c r="KVY9" s="92"/>
      <c r="KVZ9" s="92"/>
      <c r="KWA9" s="92"/>
      <c r="KWB9" s="92"/>
      <c r="KWC9" s="92"/>
      <c r="KWD9" s="92"/>
      <c r="KWE9" s="92"/>
      <c r="KWF9" s="92"/>
      <c r="KWG9" s="92"/>
      <c r="KWH9" s="92"/>
      <c r="KWI9" s="92"/>
      <c r="KWJ9" s="92"/>
      <c r="KWK9" s="92"/>
      <c r="KWL9" s="92"/>
      <c r="KWM9" s="92"/>
      <c r="KWN9" s="92"/>
      <c r="KWO9" s="92"/>
      <c r="KWP9" s="92"/>
      <c r="KWQ9" s="92"/>
      <c r="KWR9" s="92"/>
      <c r="KWS9" s="92"/>
      <c r="KWT9" s="92"/>
      <c r="KWU9" s="92"/>
      <c r="KWV9" s="92"/>
      <c r="KWW9" s="92"/>
      <c r="KWX9" s="92"/>
      <c r="KWY9" s="92"/>
      <c r="KWZ9" s="92"/>
      <c r="KXA9" s="92"/>
      <c r="KXB9" s="92"/>
      <c r="KXC9" s="92"/>
      <c r="KXD9" s="92"/>
      <c r="KXE9" s="92"/>
      <c r="KXF9" s="92"/>
      <c r="KXG9" s="92"/>
      <c r="KXH9" s="92"/>
      <c r="KXI9" s="92"/>
      <c r="KXJ9" s="92"/>
      <c r="KXK9" s="92"/>
      <c r="KXL9" s="92"/>
      <c r="KXM9" s="92"/>
      <c r="KXN9" s="92"/>
      <c r="KXO9" s="92"/>
      <c r="KXP9" s="92"/>
      <c r="KXQ9" s="92"/>
      <c r="KXR9" s="92"/>
      <c r="KXS9" s="92"/>
      <c r="KXT9" s="92"/>
      <c r="KXU9" s="92"/>
      <c r="KXV9" s="92"/>
      <c r="KXW9" s="92"/>
      <c r="KXX9" s="92"/>
      <c r="KXY9" s="92"/>
      <c r="KXZ9" s="92"/>
      <c r="KYA9" s="92"/>
      <c r="KYB9" s="92"/>
      <c r="KYC9" s="92"/>
      <c r="KYD9" s="92"/>
      <c r="KYE9" s="92"/>
      <c r="KYF9" s="92"/>
      <c r="KYG9" s="92"/>
      <c r="KYH9" s="92"/>
      <c r="KYI9" s="92"/>
      <c r="KYJ9" s="92"/>
      <c r="KYK9" s="92"/>
      <c r="KYL9" s="92"/>
      <c r="KYM9" s="92"/>
      <c r="KYN9" s="92"/>
      <c r="KYO9" s="92"/>
      <c r="KYP9" s="92"/>
      <c r="KYQ9" s="92"/>
      <c r="KYR9" s="92"/>
      <c r="KYS9" s="92"/>
      <c r="KYT9" s="92"/>
      <c r="KYU9" s="92"/>
      <c r="KYV9" s="92"/>
      <c r="KYW9" s="92"/>
      <c r="KYX9" s="92"/>
      <c r="KYY9" s="92"/>
      <c r="KYZ9" s="92"/>
      <c r="KZA9" s="92"/>
      <c r="KZB9" s="92"/>
      <c r="KZC9" s="92"/>
      <c r="KZD9" s="92"/>
      <c r="KZE9" s="92"/>
      <c r="KZF9" s="92"/>
      <c r="KZG9" s="92"/>
      <c r="KZH9" s="92"/>
      <c r="KZI9" s="92"/>
      <c r="KZJ9" s="92"/>
      <c r="KZK9" s="92"/>
      <c r="KZL9" s="92"/>
      <c r="KZM9" s="92"/>
      <c r="KZN9" s="92"/>
      <c r="KZO9" s="92"/>
      <c r="KZP9" s="92"/>
      <c r="KZQ9" s="92"/>
      <c r="KZR9" s="92"/>
      <c r="KZS9" s="92"/>
      <c r="KZT9" s="92"/>
      <c r="KZU9" s="92"/>
      <c r="KZV9" s="92"/>
      <c r="KZW9" s="92"/>
      <c r="KZX9" s="92"/>
      <c r="KZY9" s="92"/>
      <c r="KZZ9" s="92"/>
      <c r="LAA9" s="92"/>
      <c r="LAB9" s="92"/>
      <c r="LAC9" s="92"/>
      <c r="LAD9" s="92"/>
      <c r="LAE9" s="92"/>
      <c r="LAF9" s="92"/>
      <c r="LAG9" s="92"/>
      <c r="LAH9" s="92"/>
      <c r="LAI9" s="92"/>
      <c r="LAJ9" s="92"/>
      <c r="LAK9" s="92"/>
      <c r="LAL9" s="92"/>
      <c r="LAM9" s="92"/>
      <c r="LAN9" s="92"/>
      <c r="LAO9" s="92"/>
      <c r="LAP9" s="92"/>
      <c r="LAQ9" s="92"/>
      <c r="LAR9" s="92"/>
      <c r="LAS9" s="92"/>
      <c r="LAT9" s="92"/>
      <c r="LAU9" s="92"/>
      <c r="LAV9" s="92"/>
      <c r="LAW9" s="92"/>
      <c r="LAX9" s="92"/>
      <c r="LAY9" s="92"/>
      <c r="LAZ9" s="92"/>
      <c r="LBA9" s="92"/>
      <c r="LBB9" s="92"/>
      <c r="LBC9" s="92"/>
      <c r="LBD9" s="92"/>
      <c r="LBE9" s="92"/>
      <c r="LBF9" s="92"/>
      <c r="LBG9" s="92"/>
      <c r="LBH9" s="92"/>
      <c r="LBI9" s="92"/>
      <c r="LBJ9" s="92"/>
      <c r="LBK9" s="92"/>
      <c r="LBL9" s="92"/>
      <c r="LBM9" s="92"/>
      <c r="LBN9" s="92"/>
      <c r="LBO9" s="92"/>
      <c r="LBP9" s="92"/>
      <c r="LBQ9" s="92"/>
      <c r="LBR9" s="92"/>
      <c r="LBS9" s="92"/>
      <c r="LBT9" s="92"/>
      <c r="LBU9" s="92"/>
      <c r="LBV9" s="92"/>
      <c r="LBW9" s="92"/>
      <c r="LBX9" s="92"/>
      <c r="LBY9" s="92"/>
      <c r="LBZ9" s="92"/>
      <c r="LCA9" s="92"/>
      <c r="LCB9" s="92"/>
      <c r="LCC9" s="92"/>
      <c r="LCD9" s="92"/>
      <c r="LCE9" s="92"/>
      <c r="LCF9" s="92"/>
      <c r="LCG9" s="92"/>
      <c r="LCH9" s="92"/>
      <c r="LCI9" s="92"/>
      <c r="LCJ9" s="92"/>
      <c r="LCK9" s="92"/>
      <c r="LCL9" s="92"/>
      <c r="LCM9" s="92"/>
      <c r="LCN9" s="92"/>
      <c r="LCO9" s="92"/>
      <c r="LCP9" s="92"/>
      <c r="LCQ9" s="92"/>
      <c r="LCR9" s="92"/>
      <c r="LCS9" s="92"/>
      <c r="LCT9" s="92"/>
      <c r="LCU9" s="92"/>
      <c r="LCV9" s="92"/>
      <c r="LCW9" s="92"/>
      <c r="LCX9" s="92"/>
      <c r="LCY9" s="92"/>
      <c r="LCZ9" s="92"/>
      <c r="LDA9" s="92"/>
      <c r="LDB9" s="92"/>
      <c r="LDC9" s="92"/>
      <c r="LDD9" s="92"/>
      <c r="LDE9" s="92"/>
      <c r="LDF9" s="92"/>
      <c r="LDG9" s="92"/>
      <c r="LDH9" s="92"/>
      <c r="LDI9" s="92"/>
      <c r="LDJ9" s="92"/>
      <c r="LDK9" s="92"/>
      <c r="LDL9" s="92"/>
      <c r="LDM9" s="92"/>
      <c r="LDN9" s="92"/>
      <c r="LDO9" s="92"/>
      <c r="LDP9" s="92"/>
      <c r="LDQ9" s="92"/>
      <c r="LDR9" s="92"/>
      <c r="LDS9" s="92"/>
      <c r="LDT9" s="92"/>
      <c r="LDU9" s="92"/>
      <c r="LDV9" s="92"/>
      <c r="LDW9" s="92"/>
      <c r="LDX9" s="92"/>
      <c r="LDY9" s="92"/>
      <c r="LDZ9" s="92"/>
      <c r="LEA9" s="92"/>
      <c r="LEB9" s="92"/>
      <c r="LEC9" s="92"/>
      <c r="LED9" s="92"/>
      <c r="LEE9" s="92"/>
      <c r="LEF9" s="92"/>
      <c r="LEG9" s="92"/>
      <c r="LEH9" s="92"/>
      <c r="LEI9" s="92"/>
      <c r="LEJ9" s="92"/>
      <c r="LEK9" s="92"/>
      <c r="LEL9" s="92"/>
      <c r="LEM9" s="92"/>
      <c r="LEN9" s="92"/>
      <c r="LEO9" s="92"/>
      <c r="LEP9" s="92"/>
      <c r="LEQ9" s="92"/>
      <c r="LER9" s="92"/>
      <c r="LES9" s="92"/>
      <c r="LET9" s="92"/>
      <c r="LEU9" s="92"/>
      <c r="LEV9" s="92"/>
      <c r="LEW9" s="92"/>
      <c r="LEX9" s="92"/>
      <c r="LEY9" s="92"/>
      <c r="LEZ9" s="92"/>
      <c r="LFA9" s="92"/>
      <c r="LFB9" s="92"/>
      <c r="LFC9" s="92"/>
      <c r="LFD9" s="92"/>
      <c r="LFE9" s="92"/>
      <c r="LFF9" s="92"/>
      <c r="LFG9" s="92"/>
      <c r="LFH9" s="92"/>
      <c r="LFI9" s="92"/>
      <c r="LFJ9" s="92"/>
      <c r="LFK9" s="92"/>
      <c r="LFL9" s="92"/>
      <c r="LFM9" s="92"/>
      <c r="LFN9" s="92"/>
      <c r="LFO9" s="92"/>
      <c r="LFP9" s="92"/>
      <c r="LFQ9" s="92"/>
      <c r="LFR9" s="92"/>
      <c r="LFS9" s="92"/>
      <c r="LFT9" s="92"/>
      <c r="LFU9" s="92"/>
      <c r="LFV9" s="92"/>
      <c r="LFW9" s="92"/>
      <c r="LFX9" s="92"/>
      <c r="LFY9" s="92"/>
      <c r="LFZ9" s="92"/>
      <c r="LGA9" s="92"/>
      <c r="LGB9" s="92"/>
      <c r="LGC9" s="92"/>
      <c r="LGD9" s="92"/>
      <c r="LGE9" s="92"/>
      <c r="LGF9" s="92"/>
      <c r="LGG9" s="92"/>
      <c r="LGH9" s="92"/>
      <c r="LGI9" s="92"/>
      <c r="LGJ9" s="92"/>
      <c r="LGK9" s="92"/>
      <c r="LGL9" s="92"/>
      <c r="LGM9" s="92"/>
      <c r="LGN9" s="92"/>
      <c r="LGO9" s="92"/>
      <c r="LGP9" s="92"/>
      <c r="LGQ9" s="92"/>
      <c r="LGR9" s="92"/>
      <c r="LGS9" s="92"/>
      <c r="LGT9" s="92"/>
      <c r="LGU9" s="92"/>
      <c r="LGV9" s="92"/>
      <c r="LGW9" s="92"/>
      <c r="LGX9" s="92"/>
      <c r="LGY9" s="92"/>
      <c r="LGZ9" s="92"/>
      <c r="LHA9" s="92"/>
      <c r="LHB9" s="92"/>
      <c r="LHC9" s="92"/>
      <c r="LHD9" s="92"/>
      <c r="LHE9" s="92"/>
      <c r="LHF9" s="92"/>
      <c r="LHG9" s="92"/>
      <c r="LHH9" s="92"/>
      <c r="LHI9" s="92"/>
      <c r="LHJ9" s="92"/>
      <c r="LHK9" s="92"/>
      <c r="LHL9" s="92"/>
      <c r="LHM9" s="92"/>
      <c r="LHN9" s="92"/>
      <c r="LHO9" s="92"/>
      <c r="LHP9" s="92"/>
      <c r="LHQ9" s="92"/>
      <c r="LHR9" s="92"/>
      <c r="LHS9" s="92"/>
      <c r="LHT9" s="92"/>
      <c r="LHU9" s="92"/>
      <c r="LHV9" s="92"/>
      <c r="LHW9" s="92"/>
      <c r="LHX9" s="92"/>
      <c r="LHY9" s="92"/>
      <c r="LHZ9" s="92"/>
      <c r="LIA9" s="92"/>
      <c r="LIB9" s="92"/>
      <c r="LIC9" s="92"/>
      <c r="LID9" s="92"/>
      <c r="LIE9" s="92"/>
      <c r="LIF9" s="92"/>
      <c r="LIG9" s="92"/>
      <c r="LIH9" s="92"/>
      <c r="LII9" s="92"/>
      <c r="LIJ9" s="92"/>
      <c r="LIK9" s="92"/>
      <c r="LIL9" s="92"/>
      <c r="LIM9" s="92"/>
      <c r="LIN9" s="92"/>
      <c r="LIO9" s="92"/>
      <c r="LIP9" s="92"/>
      <c r="LIQ9" s="92"/>
      <c r="LIR9" s="92"/>
      <c r="LIS9" s="92"/>
      <c r="LIT9" s="92"/>
      <c r="LIU9" s="92"/>
      <c r="LIV9" s="92"/>
      <c r="LIW9" s="92"/>
      <c r="LIX9" s="92"/>
      <c r="LIY9" s="92"/>
      <c r="LIZ9" s="92"/>
      <c r="LJA9" s="92"/>
      <c r="LJB9" s="92"/>
      <c r="LJC9" s="92"/>
      <c r="LJD9" s="92"/>
      <c r="LJE9" s="92"/>
      <c r="LJF9" s="92"/>
      <c r="LJG9" s="92"/>
      <c r="LJH9" s="92"/>
      <c r="LJI9" s="92"/>
      <c r="LJJ9" s="92"/>
      <c r="LJK9" s="92"/>
      <c r="LJL9" s="92"/>
      <c r="LJM9" s="92"/>
      <c r="LJN9" s="92"/>
      <c r="LJO9" s="92"/>
      <c r="LJP9" s="92"/>
      <c r="LJQ9" s="92"/>
      <c r="LJR9" s="92"/>
      <c r="LJS9" s="92"/>
      <c r="LJT9" s="92"/>
      <c r="LJU9" s="92"/>
      <c r="LJV9" s="92"/>
      <c r="LJW9" s="92"/>
      <c r="LJX9" s="92"/>
      <c r="LJY9" s="92"/>
      <c r="LJZ9" s="92"/>
      <c r="LKA9" s="92"/>
      <c r="LKB9" s="92"/>
      <c r="LKC9" s="92"/>
      <c r="LKD9" s="92"/>
      <c r="LKE9" s="92"/>
      <c r="LKF9" s="92"/>
      <c r="LKG9" s="92"/>
      <c r="LKH9" s="92"/>
      <c r="LKI9" s="92"/>
      <c r="LKJ9" s="92"/>
      <c r="LKK9" s="92"/>
      <c r="LKL9" s="92"/>
      <c r="LKM9" s="92"/>
      <c r="LKN9" s="92"/>
      <c r="LKO9" s="92"/>
      <c r="LKP9" s="92"/>
      <c r="LKQ9" s="92"/>
      <c r="LKR9" s="92"/>
      <c r="LKS9" s="92"/>
      <c r="LKT9" s="92"/>
      <c r="LKU9" s="92"/>
      <c r="LKV9" s="92"/>
      <c r="LKW9" s="92"/>
      <c r="LKX9" s="92"/>
      <c r="LKY9" s="92"/>
      <c r="LKZ9" s="92"/>
      <c r="LLA9" s="92"/>
      <c r="LLB9" s="92"/>
      <c r="LLC9" s="92"/>
      <c r="LLD9" s="92"/>
      <c r="LLE9" s="92"/>
      <c r="LLF9" s="92"/>
      <c r="LLG9" s="92"/>
      <c r="LLH9" s="92"/>
      <c r="LLI9" s="92"/>
      <c r="LLJ9" s="92"/>
      <c r="LLK9" s="92"/>
      <c r="LLL9" s="92"/>
      <c r="LLM9" s="92"/>
      <c r="LLN9" s="92"/>
      <c r="LLO9" s="92"/>
      <c r="LLP9" s="92"/>
      <c r="LLQ9" s="92"/>
      <c r="LLR9" s="92"/>
      <c r="LLS9" s="92"/>
      <c r="LLT9" s="92"/>
      <c r="LLU9" s="92"/>
      <c r="LLV9" s="92"/>
      <c r="LLW9" s="92"/>
      <c r="LLX9" s="92"/>
      <c r="LLY9" s="92"/>
      <c r="LLZ9" s="92"/>
      <c r="LMA9" s="92"/>
      <c r="LMB9" s="92"/>
      <c r="LMC9" s="92"/>
      <c r="LMD9" s="92"/>
      <c r="LME9" s="92"/>
      <c r="LMF9" s="92"/>
      <c r="LMG9" s="92"/>
      <c r="LMH9" s="92"/>
      <c r="LMI9" s="92"/>
      <c r="LMJ9" s="92"/>
      <c r="LMK9" s="92"/>
      <c r="LML9" s="92"/>
      <c r="LMM9" s="92"/>
      <c r="LMN9" s="92"/>
      <c r="LMO9" s="92"/>
      <c r="LMP9" s="92"/>
      <c r="LMQ9" s="92"/>
      <c r="LMR9" s="92"/>
      <c r="LMS9" s="92"/>
      <c r="LMT9" s="92"/>
      <c r="LMU9" s="92"/>
      <c r="LMV9" s="92"/>
      <c r="LMW9" s="92"/>
      <c r="LMX9" s="92"/>
      <c r="LMY9" s="92"/>
      <c r="LMZ9" s="92"/>
      <c r="LNA9" s="92"/>
      <c r="LNB9" s="92"/>
      <c r="LNC9" s="92"/>
      <c r="LND9" s="92"/>
      <c r="LNE9" s="92"/>
      <c r="LNF9" s="92"/>
      <c r="LNG9" s="92"/>
      <c r="LNH9" s="92"/>
      <c r="LNI9" s="92"/>
      <c r="LNJ9" s="92"/>
      <c r="LNK9" s="92"/>
      <c r="LNL9" s="92"/>
      <c r="LNM9" s="92"/>
      <c r="LNN9" s="92"/>
      <c r="LNO9" s="92"/>
      <c r="LNP9" s="92"/>
      <c r="LNQ9" s="92"/>
      <c r="LNR9" s="92"/>
      <c r="LNS9" s="92"/>
      <c r="LNT9" s="92"/>
      <c r="LNU9" s="92"/>
      <c r="LNV9" s="92"/>
      <c r="LNW9" s="92"/>
      <c r="LNX9" s="92"/>
      <c r="LNY9" s="92"/>
      <c r="LNZ9" s="92"/>
      <c r="LOA9" s="92"/>
      <c r="LOB9" s="92"/>
      <c r="LOC9" s="92"/>
      <c r="LOD9" s="92"/>
      <c r="LOE9" s="92"/>
      <c r="LOF9" s="92"/>
      <c r="LOG9" s="92"/>
      <c r="LOH9" s="92"/>
      <c r="LOI9" s="92"/>
      <c r="LOJ9" s="92"/>
      <c r="LOK9" s="92"/>
      <c r="LOL9" s="92"/>
      <c r="LOM9" s="92"/>
      <c r="LON9" s="92"/>
      <c r="LOO9" s="92"/>
      <c r="LOP9" s="92"/>
      <c r="LOQ9" s="92"/>
      <c r="LOR9" s="92"/>
      <c r="LOS9" s="92"/>
      <c r="LOT9" s="92"/>
      <c r="LOU9" s="92"/>
      <c r="LOV9" s="92"/>
      <c r="LOW9" s="92"/>
      <c r="LOX9" s="92"/>
      <c r="LOY9" s="92"/>
      <c r="LOZ9" s="92"/>
      <c r="LPA9" s="92"/>
      <c r="LPB9" s="92"/>
      <c r="LPC9" s="92"/>
      <c r="LPD9" s="92"/>
      <c r="LPE9" s="92"/>
      <c r="LPF9" s="92"/>
      <c r="LPG9" s="92"/>
      <c r="LPH9" s="92"/>
      <c r="LPI9" s="92"/>
      <c r="LPJ9" s="92"/>
      <c r="LPK9" s="92"/>
      <c r="LPL9" s="92"/>
      <c r="LPM9" s="92"/>
      <c r="LPN9" s="92"/>
      <c r="LPO9" s="92"/>
      <c r="LPP9" s="92"/>
      <c r="LPQ9" s="92"/>
      <c r="LPR9" s="92"/>
      <c r="LPS9" s="92"/>
      <c r="LPT9" s="92"/>
      <c r="LPU9" s="92"/>
      <c r="LPV9" s="92"/>
      <c r="LPW9" s="92"/>
      <c r="LPX9" s="92"/>
      <c r="LPY9" s="92"/>
      <c r="LPZ9" s="92"/>
      <c r="LQA9" s="92"/>
      <c r="LQB9" s="92"/>
      <c r="LQC9" s="92"/>
      <c r="LQD9" s="92"/>
      <c r="LQE9" s="92"/>
      <c r="LQF9" s="92"/>
      <c r="LQG9" s="92"/>
      <c r="LQH9" s="92"/>
      <c r="LQI9" s="92"/>
      <c r="LQJ9" s="92"/>
      <c r="LQK9" s="92"/>
      <c r="LQL9" s="92"/>
      <c r="LQM9" s="92"/>
      <c r="LQN9" s="92"/>
      <c r="LQO9" s="92"/>
      <c r="LQP9" s="92"/>
      <c r="LQQ9" s="92"/>
      <c r="LQR9" s="92"/>
      <c r="LQS9" s="92"/>
      <c r="LQT9" s="92"/>
      <c r="LQU9" s="92"/>
      <c r="LQV9" s="92"/>
      <c r="LQW9" s="92"/>
      <c r="LQX9" s="92"/>
      <c r="LQY9" s="92"/>
      <c r="LQZ9" s="92"/>
      <c r="LRA9" s="92"/>
      <c r="LRB9" s="92"/>
      <c r="LRC9" s="92"/>
      <c r="LRD9" s="92"/>
      <c r="LRE9" s="92"/>
      <c r="LRF9" s="92"/>
      <c r="LRG9" s="92"/>
      <c r="LRH9" s="92"/>
      <c r="LRI9" s="92"/>
      <c r="LRJ9" s="92"/>
      <c r="LRK9" s="92"/>
      <c r="LRL9" s="92"/>
      <c r="LRM9" s="92"/>
      <c r="LRN9" s="92"/>
      <c r="LRO9" s="92"/>
      <c r="LRP9" s="92"/>
      <c r="LRQ9" s="92"/>
      <c r="LRR9" s="92"/>
      <c r="LRS9" s="92"/>
      <c r="LRT9" s="92"/>
      <c r="LRU9" s="92"/>
      <c r="LRV9" s="92"/>
      <c r="LRW9" s="92"/>
      <c r="LRX9" s="92"/>
      <c r="LRY9" s="92"/>
      <c r="LRZ9" s="92"/>
      <c r="LSA9" s="92"/>
      <c r="LSB9" s="92"/>
      <c r="LSC9" s="92"/>
      <c r="LSD9" s="92"/>
      <c r="LSE9" s="92"/>
      <c r="LSF9" s="92"/>
      <c r="LSG9" s="92"/>
      <c r="LSH9" s="92"/>
      <c r="LSI9" s="92"/>
      <c r="LSJ9" s="92"/>
      <c r="LSK9" s="92"/>
      <c r="LSL9" s="92"/>
      <c r="LSM9" s="92"/>
      <c r="LSN9" s="92"/>
      <c r="LSO9" s="92"/>
      <c r="LSP9" s="92"/>
      <c r="LSQ9" s="92"/>
      <c r="LSR9" s="92"/>
      <c r="LSS9" s="92"/>
      <c r="LST9" s="92"/>
      <c r="LSU9" s="92"/>
      <c r="LSV9" s="92"/>
      <c r="LSW9" s="92"/>
      <c r="LSX9" s="92"/>
      <c r="LSY9" s="92"/>
      <c r="LSZ9" s="92"/>
      <c r="LTA9" s="92"/>
      <c r="LTB9" s="92"/>
      <c r="LTC9" s="92"/>
      <c r="LTD9" s="92"/>
      <c r="LTE9" s="92"/>
      <c r="LTF9" s="92"/>
      <c r="LTG9" s="92"/>
      <c r="LTH9" s="92"/>
      <c r="LTI9" s="92"/>
      <c r="LTJ9" s="92"/>
      <c r="LTK9" s="92"/>
      <c r="LTL9" s="92"/>
      <c r="LTM9" s="92"/>
      <c r="LTN9" s="92"/>
      <c r="LTO9" s="92"/>
      <c r="LTP9" s="92"/>
      <c r="LTQ9" s="92"/>
      <c r="LTR9" s="92"/>
      <c r="LTS9" s="92"/>
      <c r="LTT9" s="92"/>
      <c r="LTU9" s="92"/>
      <c r="LTV9" s="92"/>
      <c r="LTW9" s="92"/>
      <c r="LTX9" s="92"/>
      <c r="LTY9" s="92"/>
      <c r="LTZ9" s="92"/>
      <c r="LUA9" s="92"/>
      <c r="LUB9" s="92"/>
      <c r="LUC9" s="92"/>
      <c r="LUD9" s="92"/>
      <c r="LUE9" s="92"/>
      <c r="LUF9" s="92"/>
      <c r="LUG9" s="92"/>
      <c r="LUH9" s="92"/>
      <c r="LUI9" s="92"/>
      <c r="LUJ9" s="92"/>
      <c r="LUK9" s="92"/>
      <c r="LUL9" s="92"/>
      <c r="LUM9" s="92"/>
      <c r="LUN9" s="92"/>
      <c r="LUO9" s="92"/>
      <c r="LUP9" s="92"/>
      <c r="LUQ9" s="92"/>
      <c r="LUR9" s="92"/>
      <c r="LUS9" s="92"/>
      <c r="LUT9" s="92"/>
      <c r="LUU9" s="92"/>
      <c r="LUV9" s="92"/>
      <c r="LUW9" s="92"/>
      <c r="LUX9" s="92"/>
      <c r="LUY9" s="92"/>
      <c r="LUZ9" s="92"/>
      <c r="LVA9" s="92"/>
      <c r="LVB9" s="92"/>
      <c r="LVC9" s="92"/>
      <c r="LVD9" s="92"/>
      <c r="LVE9" s="92"/>
      <c r="LVF9" s="92"/>
      <c r="LVG9" s="92"/>
      <c r="LVH9" s="92"/>
      <c r="LVI9" s="92"/>
      <c r="LVJ9" s="92"/>
      <c r="LVK9" s="92"/>
      <c r="LVL9" s="92"/>
      <c r="LVM9" s="92"/>
      <c r="LVN9" s="92"/>
      <c r="LVO9" s="92"/>
      <c r="LVP9" s="92"/>
      <c r="LVQ9" s="92"/>
      <c r="LVR9" s="92"/>
      <c r="LVS9" s="92"/>
      <c r="LVT9" s="92"/>
      <c r="LVU9" s="92"/>
      <c r="LVV9" s="92"/>
      <c r="LVW9" s="92"/>
      <c r="LVX9" s="92"/>
      <c r="LVY9" s="92"/>
      <c r="LVZ9" s="92"/>
      <c r="LWA9" s="92"/>
      <c r="LWB9" s="92"/>
      <c r="LWC9" s="92"/>
      <c r="LWD9" s="92"/>
      <c r="LWE9" s="92"/>
      <c r="LWF9" s="92"/>
      <c r="LWG9" s="92"/>
      <c r="LWH9" s="92"/>
      <c r="LWI9" s="92"/>
      <c r="LWJ9" s="92"/>
      <c r="LWK9" s="92"/>
      <c r="LWL9" s="92"/>
      <c r="LWM9" s="92"/>
      <c r="LWN9" s="92"/>
      <c r="LWO9" s="92"/>
      <c r="LWP9" s="92"/>
      <c r="LWQ9" s="92"/>
      <c r="LWR9" s="92"/>
      <c r="LWS9" s="92"/>
      <c r="LWT9" s="92"/>
      <c r="LWU9" s="92"/>
      <c r="LWV9" s="92"/>
      <c r="LWW9" s="92"/>
      <c r="LWX9" s="92"/>
      <c r="LWY9" s="92"/>
      <c r="LWZ9" s="92"/>
      <c r="LXA9" s="92"/>
      <c r="LXB9" s="92"/>
      <c r="LXC9" s="92"/>
      <c r="LXD9" s="92"/>
      <c r="LXE9" s="92"/>
      <c r="LXF9" s="92"/>
      <c r="LXG9" s="92"/>
      <c r="LXH9" s="92"/>
      <c r="LXI9" s="92"/>
      <c r="LXJ9" s="92"/>
      <c r="LXK9" s="92"/>
      <c r="LXL9" s="92"/>
      <c r="LXM9" s="92"/>
      <c r="LXN9" s="92"/>
      <c r="LXO9" s="92"/>
      <c r="LXP9" s="92"/>
      <c r="LXQ9" s="92"/>
      <c r="LXR9" s="92"/>
      <c r="LXS9" s="92"/>
      <c r="LXT9" s="92"/>
      <c r="LXU9" s="92"/>
      <c r="LXV9" s="92"/>
      <c r="LXW9" s="92"/>
      <c r="LXX9" s="92"/>
      <c r="LXY9" s="92"/>
      <c r="LXZ9" s="92"/>
      <c r="LYA9" s="92"/>
      <c r="LYB9" s="92"/>
      <c r="LYC9" s="92"/>
      <c r="LYD9" s="92"/>
      <c r="LYE9" s="92"/>
      <c r="LYF9" s="92"/>
      <c r="LYG9" s="92"/>
      <c r="LYH9" s="92"/>
      <c r="LYI9" s="92"/>
      <c r="LYJ9" s="92"/>
      <c r="LYK9" s="92"/>
      <c r="LYL9" s="92"/>
      <c r="LYM9" s="92"/>
      <c r="LYN9" s="92"/>
      <c r="LYO9" s="92"/>
      <c r="LYP9" s="92"/>
      <c r="LYQ9" s="92"/>
      <c r="LYR9" s="92"/>
      <c r="LYS9" s="92"/>
      <c r="LYT9" s="92"/>
      <c r="LYU9" s="92"/>
      <c r="LYV9" s="92"/>
      <c r="LYW9" s="92"/>
      <c r="LYX9" s="92"/>
      <c r="LYY9" s="92"/>
      <c r="LYZ9" s="92"/>
      <c r="LZA9" s="92"/>
      <c r="LZB9" s="92"/>
      <c r="LZC9" s="92"/>
      <c r="LZD9" s="92"/>
      <c r="LZE9" s="92"/>
      <c r="LZF9" s="92"/>
      <c r="LZG9" s="92"/>
      <c r="LZH9" s="92"/>
      <c r="LZI9" s="92"/>
      <c r="LZJ9" s="92"/>
      <c r="LZK9" s="92"/>
      <c r="LZL9" s="92"/>
      <c r="LZM9" s="92"/>
      <c r="LZN9" s="92"/>
      <c r="LZO9" s="92"/>
      <c r="LZP9" s="92"/>
      <c r="LZQ9" s="92"/>
      <c r="LZR9" s="92"/>
      <c r="LZS9" s="92"/>
      <c r="LZT9" s="92"/>
      <c r="LZU9" s="92"/>
      <c r="LZV9" s="92"/>
      <c r="LZW9" s="92"/>
      <c r="LZX9" s="92"/>
      <c r="LZY9" s="92"/>
      <c r="LZZ9" s="92"/>
      <c r="MAA9" s="92"/>
      <c r="MAB9" s="92"/>
      <c r="MAC9" s="92"/>
      <c r="MAD9" s="92"/>
      <c r="MAE9" s="92"/>
      <c r="MAF9" s="92"/>
      <c r="MAG9" s="92"/>
      <c r="MAH9" s="92"/>
      <c r="MAI9" s="92"/>
      <c r="MAJ9" s="92"/>
      <c r="MAK9" s="92"/>
      <c r="MAL9" s="92"/>
      <c r="MAM9" s="92"/>
      <c r="MAN9" s="92"/>
      <c r="MAO9" s="92"/>
      <c r="MAP9" s="92"/>
      <c r="MAQ9" s="92"/>
      <c r="MAR9" s="92"/>
      <c r="MAS9" s="92"/>
      <c r="MAT9" s="92"/>
      <c r="MAU9" s="92"/>
      <c r="MAV9" s="92"/>
      <c r="MAW9" s="92"/>
      <c r="MAX9" s="92"/>
      <c r="MAY9" s="92"/>
      <c r="MAZ9" s="92"/>
      <c r="MBA9" s="92"/>
      <c r="MBB9" s="92"/>
      <c r="MBC9" s="92"/>
      <c r="MBD9" s="92"/>
      <c r="MBE9" s="92"/>
      <c r="MBF9" s="92"/>
      <c r="MBG9" s="92"/>
      <c r="MBH9" s="92"/>
      <c r="MBI9" s="92"/>
      <c r="MBJ9" s="92"/>
      <c r="MBK9" s="92"/>
      <c r="MBL9" s="92"/>
      <c r="MBM9" s="92"/>
      <c r="MBN9" s="92"/>
      <c r="MBO9" s="92"/>
      <c r="MBP9" s="92"/>
      <c r="MBQ9" s="92"/>
      <c r="MBR9" s="92"/>
      <c r="MBS9" s="92"/>
      <c r="MBT9" s="92"/>
      <c r="MBU9" s="92"/>
      <c r="MBV9" s="92"/>
      <c r="MBW9" s="92"/>
      <c r="MBX9" s="92"/>
      <c r="MBY9" s="92"/>
      <c r="MBZ9" s="92"/>
      <c r="MCA9" s="92"/>
      <c r="MCB9" s="92"/>
      <c r="MCC9" s="92"/>
      <c r="MCD9" s="92"/>
      <c r="MCE9" s="92"/>
      <c r="MCF9" s="92"/>
      <c r="MCG9" s="92"/>
      <c r="MCH9" s="92"/>
      <c r="MCI9" s="92"/>
      <c r="MCJ9" s="92"/>
      <c r="MCK9" s="92"/>
      <c r="MCL9" s="92"/>
      <c r="MCM9" s="92"/>
      <c r="MCN9" s="92"/>
      <c r="MCO9" s="92"/>
      <c r="MCP9" s="92"/>
      <c r="MCQ9" s="92"/>
      <c r="MCR9" s="92"/>
      <c r="MCS9" s="92"/>
      <c r="MCT9" s="92"/>
      <c r="MCU9" s="92"/>
      <c r="MCV9" s="92"/>
      <c r="MCW9" s="92"/>
      <c r="MCX9" s="92"/>
      <c r="MCY9" s="92"/>
      <c r="MCZ9" s="92"/>
      <c r="MDA9" s="92"/>
      <c r="MDB9" s="92"/>
      <c r="MDC9" s="92"/>
      <c r="MDD9" s="92"/>
      <c r="MDE9" s="92"/>
      <c r="MDF9" s="92"/>
      <c r="MDG9" s="92"/>
      <c r="MDH9" s="92"/>
      <c r="MDI9" s="92"/>
      <c r="MDJ9" s="92"/>
      <c r="MDK9" s="92"/>
      <c r="MDL9" s="92"/>
      <c r="MDM9" s="92"/>
      <c r="MDN9" s="92"/>
      <c r="MDO9" s="92"/>
      <c r="MDP9" s="92"/>
      <c r="MDQ9" s="92"/>
      <c r="MDR9" s="92"/>
      <c r="MDS9" s="92"/>
      <c r="MDT9" s="92"/>
      <c r="MDU9" s="92"/>
      <c r="MDV9" s="92"/>
      <c r="MDW9" s="92"/>
      <c r="MDX9" s="92"/>
      <c r="MDY9" s="92"/>
      <c r="MDZ9" s="92"/>
      <c r="MEA9" s="92"/>
      <c r="MEB9" s="92"/>
      <c r="MEC9" s="92"/>
      <c r="MED9" s="92"/>
      <c r="MEE9" s="92"/>
      <c r="MEF9" s="92"/>
      <c r="MEG9" s="92"/>
      <c r="MEH9" s="92"/>
      <c r="MEI9" s="92"/>
      <c r="MEJ9" s="92"/>
      <c r="MEK9" s="92"/>
      <c r="MEL9" s="92"/>
      <c r="MEM9" s="92"/>
      <c r="MEN9" s="92"/>
      <c r="MEO9" s="92"/>
      <c r="MEP9" s="92"/>
      <c r="MEQ9" s="92"/>
      <c r="MER9" s="92"/>
      <c r="MES9" s="92"/>
      <c r="MET9" s="92"/>
      <c r="MEU9" s="92"/>
      <c r="MEV9" s="92"/>
      <c r="MEW9" s="92"/>
      <c r="MEX9" s="92"/>
      <c r="MEY9" s="92"/>
      <c r="MEZ9" s="92"/>
      <c r="MFA9" s="92"/>
      <c r="MFB9" s="92"/>
      <c r="MFC9" s="92"/>
      <c r="MFD9" s="92"/>
      <c r="MFE9" s="92"/>
      <c r="MFF9" s="92"/>
      <c r="MFG9" s="92"/>
      <c r="MFH9" s="92"/>
      <c r="MFI9" s="92"/>
      <c r="MFJ9" s="92"/>
      <c r="MFK9" s="92"/>
      <c r="MFL9" s="92"/>
      <c r="MFM9" s="92"/>
      <c r="MFN9" s="92"/>
      <c r="MFO9" s="92"/>
      <c r="MFP9" s="92"/>
      <c r="MFQ9" s="92"/>
      <c r="MFR9" s="92"/>
      <c r="MFS9" s="92"/>
      <c r="MFT9" s="92"/>
      <c r="MFU9" s="92"/>
      <c r="MFV9" s="92"/>
      <c r="MFW9" s="92"/>
      <c r="MFX9" s="92"/>
      <c r="MFY9" s="92"/>
      <c r="MFZ9" s="92"/>
      <c r="MGA9" s="92"/>
      <c r="MGB9" s="92"/>
      <c r="MGC9" s="92"/>
      <c r="MGD9" s="92"/>
      <c r="MGE9" s="92"/>
      <c r="MGF9" s="92"/>
      <c r="MGG9" s="92"/>
      <c r="MGH9" s="92"/>
      <c r="MGI9" s="92"/>
      <c r="MGJ9" s="92"/>
      <c r="MGK9" s="92"/>
      <c r="MGL9" s="92"/>
      <c r="MGM9" s="92"/>
      <c r="MGN9" s="92"/>
      <c r="MGO9" s="92"/>
      <c r="MGP9" s="92"/>
      <c r="MGQ9" s="92"/>
      <c r="MGR9" s="92"/>
      <c r="MGS9" s="92"/>
      <c r="MGT9" s="92"/>
      <c r="MGU9" s="92"/>
      <c r="MGV9" s="92"/>
      <c r="MGW9" s="92"/>
      <c r="MGX9" s="92"/>
      <c r="MGY9" s="92"/>
      <c r="MGZ9" s="92"/>
      <c r="MHA9" s="92"/>
      <c r="MHB9" s="92"/>
      <c r="MHC9" s="92"/>
      <c r="MHD9" s="92"/>
      <c r="MHE9" s="92"/>
      <c r="MHF9" s="92"/>
      <c r="MHG9" s="92"/>
      <c r="MHH9" s="92"/>
      <c r="MHI9" s="92"/>
      <c r="MHJ9" s="92"/>
      <c r="MHK9" s="92"/>
      <c r="MHL9" s="92"/>
      <c r="MHM9" s="92"/>
      <c r="MHN9" s="92"/>
      <c r="MHO9" s="92"/>
      <c r="MHP9" s="92"/>
      <c r="MHQ9" s="92"/>
      <c r="MHR9" s="92"/>
      <c r="MHS9" s="92"/>
      <c r="MHT9" s="92"/>
      <c r="MHU9" s="92"/>
      <c r="MHV9" s="92"/>
      <c r="MHW9" s="92"/>
      <c r="MHX9" s="92"/>
      <c r="MHY9" s="92"/>
      <c r="MHZ9" s="92"/>
      <c r="MIA9" s="92"/>
      <c r="MIB9" s="92"/>
      <c r="MIC9" s="92"/>
      <c r="MID9" s="92"/>
      <c r="MIE9" s="92"/>
      <c r="MIF9" s="92"/>
      <c r="MIG9" s="92"/>
      <c r="MIH9" s="92"/>
      <c r="MII9" s="92"/>
      <c r="MIJ9" s="92"/>
      <c r="MIK9" s="92"/>
      <c r="MIL9" s="92"/>
      <c r="MIM9" s="92"/>
      <c r="MIN9" s="92"/>
      <c r="MIO9" s="92"/>
      <c r="MIP9" s="92"/>
      <c r="MIQ9" s="92"/>
      <c r="MIR9" s="92"/>
      <c r="MIS9" s="92"/>
      <c r="MIT9" s="92"/>
      <c r="MIU9" s="92"/>
      <c r="MIV9" s="92"/>
      <c r="MIW9" s="92"/>
      <c r="MIX9" s="92"/>
      <c r="MIY9" s="92"/>
      <c r="MIZ9" s="92"/>
      <c r="MJA9" s="92"/>
      <c r="MJB9" s="92"/>
      <c r="MJC9" s="92"/>
      <c r="MJD9" s="92"/>
      <c r="MJE9" s="92"/>
      <c r="MJF9" s="92"/>
      <c r="MJG9" s="92"/>
      <c r="MJH9" s="92"/>
      <c r="MJI9" s="92"/>
      <c r="MJJ9" s="92"/>
      <c r="MJK9" s="92"/>
      <c r="MJL9" s="92"/>
      <c r="MJM9" s="92"/>
      <c r="MJN9" s="92"/>
      <c r="MJO9" s="92"/>
      <c r="MJP9" s="92"/>
      <c r="MJQ9" s="92"/>
      <c r="MJR9" s="92"/>
      <c r="MJS9" s="92"/>
      <c r="MJT9" s="92"/>
      <c r="MJU9" s="92"/>
      <c r="MJV9" s="92"/>
      <c r="MJW9" s="92"/>
      <c r="MJX9" s="92"/>
      <c r="MJY9" s="92"/>
      <c r="MJZ9" s="92"/>
      <c r="MKA9" s="92"/>
      <c r="MKB9" s="92"/>
      <c r="MKC9" s="92"/>
      <c r="MKD9" s="92"/>
      <c r="MKE9" s="92"/>
      <c r="MKF9" s="92"/>
      <c r="MKG9" s="92"/>
      <c r="MKH9" s="92"/>
      <c r="MKI9" s="92"/>
      <c r="MKJ9" s="92"/>
      <c r="MKK9" s="92"/>
      <c r="MKL9" s="92"/>
      <c r="MKM9" s="92"/>
      <c r="MKN9" s="92"/>
      <c r="MKO9" s="92"/>
      <c r="MKP9" s="92"/>
      <c r="MKQ9" s="92"/>
      <c r="MKR9" s="92"/>
      <c r="MKS9" s="92"/>
      <c r="MKT9" s="92"/>
      <c r="MKU9" s="92"/>
      <c r="MKV9" s="92"/>
      <c r="MKW9" s="92"/>
      <c r="MKX9" s="92"/>
      <c r="MKY9" s="92"/>
      <c r="MKZ9" s="92"/>
      <c r="MLA9" s="92"/>
      <c r="MLB9" s="92"/>
      <c r="MLC9" s="92"/>
      <c r="MLD9" s="92"/>
      <c r="MLE9" s="92"/>
      <c r="MLF9" s="92"/>
      <c r="MLG9" s="92"/>
      <c r="MLH9" s="92"/>
      <c r="MLI9" s="92"/>
      <c r="MLJ9" s="92"/>
      <c r="MLK9" s="92"/>
      <c r="MLL9" s="92"/>
      <c r="MLM9" s="92"/>
      <c r="MLN9" s="92"/>
      <c r="MLO9" s="92"/>
      <c r="MLP9" s="92"/>
      <c r="MLQ9" s="92"/>
      <c r="MLR9" s="92"/>
      <c r="MLS9" s="92"/>
      <c r="MLT9" s="92"/>
      <c r="MLU9" s="92"/>
      <c r="MLV9" s="92"/>
      <c r="MLW9" s="92"/>
      <c r="MLX9" s="92"/>
      <c r="MLY9" s="92"/>
      <c r="MLZ9" s="92"/>
      <c r="MMA9" s="92"/>
      <c r="MMB9" s="92"/>
      <c r="MMC9" s="92"/>
      <c r="MMD9" s="92"/>
      <c r="MME9" s="92"/>
      <c r="MMF9" s="92"/>
      <c r="MMG9" s="92"/>
      <c r="MMH9" s="92"/>
      <c r="MMI9" s="92"/>
      <c r="MMJ9" s="92"/>
      <c r="MMK9" s="92"/>
      <c r="MML9" s="92"/>
      <c r="MMM9" s="92"/>
      <c r="MMN9" s="92"/>
      <c r="MMO9" s="92"/>
      <c r="MMP9" s="92"/>
      <c r="MMQ9" s="92"/>
      <c r="MMR9" s="92"/>
      <c r="MMS9" s="92"/>
      <c r="MMT9" s="92"/>
      <c r="MMU9" s="92"/>
      <c r="MMV9" s="92"/>
      <c r="MMW9" s="92"/>
      <c r="MMX9" s="92"/>
      <c r="MMY9" s="92"/>
      <c r="MMZ9" s="92"/>
      <c r="MNA9" s="92"/>
      <c r="MNB9" s="92"/>
      <c r="MNC9" s="92"/>
      <c r="MND9" s="92"/>
      <c r="MNE9" s="92"/>
      <c r="MNF9" s="92"/>
      <c r="MNG9" s="92"/>
      <c r="MNH9" s="92"/>
      <c r="MNI9" s="92"/>
      <c r="MNJ9" s="92"/>
      <c r="MNK9" s="92"/>
      <c r="MNL9" s="92"/>
      <c r="MNM9" s="92"/>
      <c r="MNN9" s="92"/>
      <c r="MNO9" s="92"/>
      <c r="MNP9" s="92"/>
      <c r="MNQ9" s="92"/>
      <c r="MNR9" s="92"/>
      <c r="MNS9" s="92"/>
      <c r="MNT9" s="92"/>
      <c r="MNU9" s="92"/>
      <c r="MNV9" s="92"/>
      <c r="MNW9" s="92"/>
      <c r="MNX9" s="92"/>
      <c r="MNY9" s="92"/>
      <c r="MNZ9" s="92"/>
      <c r="MOA9" s="92"/>
      <c r="MOB9" s="92"/>
      <c r="MOC9" s="92"/>
      <c r="MOD9" s="92"/>
      <c r="MOE9" s="92"/>
      <c r="MOF9" s="92"/>
      <c r="MOG9" s="92"/>
      <c r="MOH9" s="92"/>
      <c r="MOI9" s="92"/>
      <c r="MOJ9" s="92"/>
      <c r="MOK9" s="92"/>
      <c r="MOL9" s="92"/>
      <c r="MOM9" s="92"/>
      <c r="MON9" s="92"/>
      <c r="MOO9" s="92"/>
      <c r="MOP9" s="92"/>
      <c r="MOQ9" s="92"/>
      <c r="MOR9" s="92"/>
      <c r="MOS9" s="92"/>
      <c r="MOT9" s="92"/>
      <c r="MOU9" s="92"/>
      <c r="MOV9" s="92"/>
      <c r="MOW9" s="92"/>
      <c r="MOX9" s="92"/>
      <c r="MOY9" s="92"/>
      <c r="MOZ9" s="92"/>
      <c r="MPA9" s="92"/>
      <c r="MPB9" s="92"/>
      <c r="MPC9" s="92"/>
      <c r="MPD9" s="92"/>
      <c r="MPE9" s="92"/>
      <c r="MPF9" s="92"/>
      <c r="MPG9" s="92"/>
      <c r="MPH9" s="92"/>
      <c r="MPI9" s="92"/>
      <c r="MPJ9" s="92"/>
      <c r="MPK9" s="92"/>
      <c r="MPL9" s="92"/>
      <c r="MPM9" s="92"/>
      <c r="MPN9" s="92"/>
      <c r="MPO9" s="92"/>
      <c r="MPP9" s="92"/>
      <c r="MPQ9" s="92"/>
      <c r="MPR9" s="92"/>
      <c r="MPS9" s="92"/>
      <c r="MPT9" s="92"/>
      <c r="MPU9" s="92"/>
      <c r="MPV9" s="92"/>
      <c r="MPW9" s="92"/>
      <c r="MPX9" s="92"/>
      <c r="MPY9" s="92"/>
      <c r="MPZ9" s="92"/>
      <c r="MQA9" s="92"/>
      <c r="MQB9" s="92"/>
      <c r="MQC9" s="92"/>
      <c r="MQD9" s="92"/>
      <c r="MQE9" s="92"/>
      <c r="MQF9" s="92"/>
      <c r="MQG9" s="92"/>
      <c r="MQH9" s="92"/>
      <c r="MQI9" s="92"/>
      <c r="MQJ9" s="92"/>
      <c r="MQK9" s="92"/>
      <c r="MQL9" s="92"/>
      <c r="MQM9" s="92"/>
      <c r="MQN9" s="92"/>
      <c r="MQO9" s="92"/>
      <c r="MQP9" s="92"/>
      <c r="MQQ9" s="92"/>
      <c r="MQR9" s="92"/>
      <c r="MQS9" s="92"/>
      <c r="MQT9" s="92"/>
      <c r="MQU9" s="92"/>
      <c r="MQV9" s="92"/>
      <c r="MQW9" s="92"/>
      <c r="MQX9" s="92"/>
      <c r="MQY9" s="92"/>
      <c r="MQZ9" s="92"/>
      <c r="MRA9" s="92"/>
      <c r="MRB9" s="92"/>
      <c r="MRC9" s="92"/>
      <c r="MRD9" s="92"/>
      <c r="MRE9" s="92"/>
      <c r="MRF9" s="92"/>
      <c r="MRG9" s="92"/>
      <c r="MRH9" s="92"/>
      <c r="MRI9" s="92"/>
      <c r="MRJ9" s="92"/>
      <c r="MRK9" s="92"/>
      <c r="MRL9" s="92"/>
      <c r="MRM9" s="92"/>
      <c r="MRN9" s="92"/>
      <c r="MRO9" s="92"/>
      <c r="MRP9" s="92"/>
      <c r="MRQ9" s="92"/>
      <c r="MRR9" s="92"/>
      <c r="MRS9" s="92"/>
      <c r="MRT9" s="92"/>
      <c r="MRU9" s="92"/>
      <c r="MRV9" s="92"/>
      <c r="MRW9" s="92"/>
      <c r="MRX9" s="92"/>
      <c r="MRY9" s="92"/>
      <c r="MRZ9" s="92"/>
      <c r="MSA9" s="92"/>
      <c r="MSB9" s="92"/>
      <c r="MSC9" s="92"/>
      <c r="MSD9" s="92"/>
      <c r="MSE9" s="92"/>
      <c r="MSF9" s="92"/>
      <c r="MSG9" s="92"/>
      <c r="MSH9" s="92"/>
      <c r="MSI9" s="92"/>
      <c r="MSJ9" s="92"/>
      <c r="MSK9" s="92"/>
      <c r="MSL9" s="92"/>
      <c r="MSM9" s="92"/>
      <c r="MSN9" s="92"/>
      <c r="MSO9" s="92"/>
      <c r="MSP9" s="92"/>
      <c r="MSQ9" s="92"/>
      <c r="MSR9" s="92"/>
      <c r="MSS9" s="92"/>
      <c r="MST9" s="92"/>
      <c r="MSU9" s="92"/>
      <c r="MSV9" s="92"/>
      <c r="MSW9" s="92"/>
      <c r="MSX9" s="92"/>
      <c r="MSY9" s="92"/>
      <c r="MSZ9" s="92"/>
      <c r="MTA9" s="92"/>
      <c r="MTB9" s="92"/>
      <c r="MTC9" s="92"/>
      <c r="MTD9" s="92"/>
      <c r="MTE9" s="92"/>
      <c r="MTF9" s="92"/>
      <c r="MTG9" s="92"/>
      <c r="MTH9" s="92"/>
      <c r="MTI9" s="92"/>
      <c r="MTJ9" s="92"/>
      <c r="MTK9" s="92"/>
      <c r="MTL9" s="92"/>
      <c r="MTM9" s="92"/>
      <c r="MTN9" s="92"/>
      <c r="MTO9" s="92"/>
      <c r="MTP9" s="92"/>
      <c r="MTQ9" s="92"/>
      <c r="MTR9" s="92"/>
      <c r="MTS9" s="92"/>
      <c r="MTT9" s="92"/>
      <c r="MTU9" s="92"/>
      <c r="MTV9" s="92"/>
      <c r="MTW9" s="92"/>
      <c r="MTX9" s="92"/>
      <c r="MTY9" s="92"/>
      <c r="MTZ9" s="92"/>
      <c r="MUA9" s="92"/>
      <c r="MUB9" s="92"/>
      <c r="MUC9" s="92"/>
      <c r="MUD9" s="92"/>
      <c r="MUE9" s="92"/>
      <c r="MUF9" s="92"/>
      <c r="MUG9" s="92"/>
      <c r="MUH9" s="92"/>
      <c r="MUI9" s="92"/>
      <c r="MUJ9" s="92"/>
      <c r="MUK9" s="92"/>
      <c r="MUL9" s="92"/>
      <c r="MUM9" s="92"/>
      <c r="MUN9" s="92"/>
      <c r="MUO9" s="92"/>
      <c r="MUP9" s="92"/>
      <c r="MUQ9" s="92"/>
      <c r="MUR9" s="92"/>
      <c r="MUS9" s="92"/>
      <c r="MUT9" s="92"/>
      <c r="MUU9" s="92"/>
      <c r="MUV9" s="92"/>
      <c r="MUW9" s="92"/>
      <c r="MUX9" s="92"/>
      <c r="MUY9" s="92"/>
      <c r="MUZ9" s="92"/>
      <c r="MVA9" s="92"/>
      <c r="MVB9" s="92"/>
      <c r="MVC9" s="92"/>
      <c r="MVD9" s="92"/>
      <c r="MVE9" s="92"/>
      <c r="MVF9" s="92"/>
      <c r="MVG9" s="92"/>
      <c r="MVH9" s="92"/>
      <c r="MVI9" s="92"/>
      <c r="MVJ9" s="92"/>
      <c r="MVK9" s="92"/>
      <c r="MVL9" s="92"/>
      <c r="MVM9" s="92"/>
      <c r="MVN9" s="92"/>
      <c r="MVO9" s="92"/>
      <c r="MVP9" s="92"/>
      <c r="MVQ9" s="92"/>
      <c r="MVR9" s="92"/>
      <c r="MVS9" s="92"/>
      <c r="MVT9" s="92"/>
      <c r="MVU9" s="92"/>
      <c r="MVV9" s="92"/>
      <c r="MVW9" s="92"/>
      <c r="MVX9" s="92"/>
      <c r="MVY9" s="92"/>
      <c r="MVZ9" s="92"/>
      <c r="MWA9" s="92"/>
      <c r="MWB9" s="92"/>
      <c r="MWC9" s="92"/>
      <c r="MWD9" s="92"/>
      <c r="MWE9" s="92"/>
      <c r="MWF9" s="92"/>
      <c r="MWG9" s="92"/>
      <c r="MWH9" s="92"/>
      <c r="MWI9" s="92"/>
      <c r="MWJ9" s="92"/>
      <c r="MWK9" s="92"/>
      <c r="MWL9" s="92"/>
      <c r="MWM9" s="92"/>
      <c r="MWN9" s="92"/>
      <c r="MWO9" s="92"/>
      <c r="MWP9" s="92"/>
      <c r="MWQ9" s="92"/>
      <c r="MWR9" s="92"/>
      <c r="MWS9" s="92"/>
      <c r="MWT9" s="92"/>
      <c r="MWU9" s="92"/>
      <c r="MWV9" s="92"/>
      <c r="MWW9" s="92"/>
      <c r="MWX9" s="92"/>
      <c r="MWY9" s="92"/>
      <c r="MWZ9" s="92"/>
      <c r="MXA9" s="92"/>
      <c r="MXB9" s="92"/>
      <c r="MXC9" s="92"/>
      <c r="MXD9" s="92"/>
      <c r="MXE9" s="92"/>
      <c r="MXF9" s="92"/>
      <c r="MXG9" s="92"/>
      <c r="MXH9" s="92"/>
      <c r="MXI9" s="92"/>
      <c r="MXJ9" s="92"/>
      <c r="MXK9" s="92"/>
      <c r="MXL9" s="92"/>
      <c r="MXM9" s="92"/>
      <c r="MXN9" s="92"/>
      <c r="MXO9" s="92"/>
      <c r="MXP9" s="92"/>
      <c r="MXQ9" s="92"/>
      <c r="MXR9" s="92"/>
      <c r="MXS9" s="92"/>
      <c r="MXT9" s="92"/>
      <c r="MXU9" s="92"/>
      <c r="MXV9" s="92"/>
      <c r="MXW9" s="92"/>
      <c r="MXX9" s="92"/>
      <c r="MXY9" s="92"/>
      <c r="MXZ9" s="92"/>
      <c r="MYA9" s="92"/>
      <c r="MYB9" s="92"/>
      <c r="MYC9" s="92"/>
      <c r="MYD9" s="92"/>
      <c r="MYE9" s="92"/>
      <c r="MYF9" s="92"/>
      <c r="MYG9" s="92"/>
      <c r="MYH9" s="92"/>
      <c r="MYI9" s="92"/>
      <c r="MYJ9" s="92"/>
      <c r="MYK9" s="92"/>
      <c r="MYL9" s="92"/>
      <c r="MYM9" s="92"/>
      <c r="MYN9" s="92"/>
      <c r="MYO9" s="92"/>
      <c r="MYP9" s="92"/>
      <c r="MYQ9" s="92"/>
      <c r="MYR9" s="92"/>
      <c r="MYS9" s="92"/>
      <c r="MYT9" s="92"/>
      <c r="MYU9" s="92"/>
      <c r="MYV9" s="92"/>
      <c r="MYW9" s="92"/>
      <c r="MYX9" s="92"/>
      <c r="MYY9" s="92"/>
      <c r="MYZ9" s="92"/>
      <c r="MZA9" s="92"/>
      <c r="MZB9" s="92"/>
      <c r="MZC9" s="92"/>
      <c r="MZD9" s="92"/>
      <c r="MZE9" s="92"/>
      <c r="MZF9" s="92"/>
      <c r="MZG9" s="92"/>
      <c r="MZH9" s="92"/>
      <c r="MZI9" s="92"/>
      <c r="MZJ9" s="92"/>
      <c r="MZK9" s="92"/>
      <c r="MZL9" s="92"/>
      <c r="MZM9" s="92"/>
      <c r="MZN9" s="92"/>
      <c r="MZO9" s="92"/>
      <c r="MZP9" s="92"/>
      <c r="MZQ9" s="92"/>
      <c r="MZR9" s="92"/>
      <c r="MZS9" s="92"/>
      <c r="MZT9" s="92"/>
      <c r="MZU9" s="92"/>
      <c r="MZV9" s="92"/>
      <c r="MZW9" s="92"/>
      <c r="MZX9" s="92"/>
      <c r="MZY9" s="92"/>
      <c r="MZZ9" s="92"/>
      <c r="NAA9" s="92"/>
      <c r="NAB9" s="92"/>
      <c r="NAC9" s="92"/>
      <c r="NAD9" s="92"/>
      <c r="NAE9" s="92"/>
      <c r="NAF9" s="92"/>
      <c r="NAG9" s="92"/>
      <c r="NAH9" s="92"/>
      <c r="NAI9" s="92"/>
      <c r="NAJ9" s="92"/>
      <c r="NAK9" s="92"/>
      <c r="NAL9" s="92"/>
      <c r="NAM9" s="92"/>
      <c r="NAN9" s="92"/>
      <c r="NAO9" s="92"/>
      <c r="NAP9" s="92"/>
      <c r="NAQ9" s="92"/>
      <c r="NAR9" s="92"/>
      <c r="NAS9" s="92"/>
      <c r="NAT9" s="92"/>
      <c r="NAU9" s="92"/>
      <c r="NAV9" s="92"/>
      <c r="NAW9" s="92"/>
      <c r="NAX9" s="92"/>
      <c r="NAY9" s="92"/>
      <c r="NAZ9" s="92"/>
      <c r="NBA9" s="92"/>
      <c r="NBB9" s="92"/>
      <c r="NBC9" s="92"/>
      <c r="NBD9" s="92"/>
      <c r="NBE9" s="92"/>
      <c r="NBF9" s="92"/>
      <c r="NBG9" s="92"/>
      <c r="NBH9" s="92"/>
      <c r="NBI9" s="92"/>
      <c r="NBJ9" s="92"/>
      <c r="NBK9" s="92"/>
      <c r="NBL9" s="92"/>
      <c r="NBM9" s="92"/>
      <c r="NBN9" s="92"/>
      <c r="NBO9" s="92"/>
      <c r="NBP9" s="92"/>
      <c r="NBQ9" s="92"/>
      <c r="NBR9" s="92"/>
      <c r="NBS9" s="92"/>
      <c r="NBT9" s="92"/>
      <c r="NBU9" s="92"/>
      <c r="NBV9" s="92"/>
      <c r="NBW9" s="92"/>
      <c r="NBX9" s="92"/>
      <c r="NBY9" s="92"/>
      <c r="NBZ9" s="92"/>
      <c r="NCA9" s="92"/>
      <c r="NCB9" s="92"/>
      <c r="NCC9" s="92"/>
      <c r="NCD9" s="92"/>
      <c r="NCE9" s="92"/>
      <c r="NCF9" s="92"/>
      <c r="NCG9" s="92"/>
      <c r="NCH9" s="92"/>
      <c r="NCI9" s="92"/>
      <c r="NCJ9" s="92"/>
      <c r="NCK9" s="92"/>
      <c r="NCL9" s="92"/>
      <c r="NCM9" s="92"/>
      <c r="NCN9" s="92"/>
      <c r="NCO9" s="92"/>
      <c r="NCP9" s="92"/>
      <c r="NCQ9" s="92"/>
      <c r="NCR9" s="92"/>
      <c r="NCS9" s="92"/>
      <c r="NCT9" s="92"/>
      <c r="NCU9" s="92"/>
      <c r="NCV9" s="92"/>
      <c r="NCW9" s="92"/>
      <c r="NCX9" s="92"/>
      <c r="NCY9" s="92"/>
      <c r="NCZ9" s="92"/>
      <c r="NDA9" s="92"/>
      <c r="NDB9" s="92"/>
      <c r="NDC9" s="92"/>
      <c r="NDD9" s="92"/>
      <c r="NDE9" s="92"/>
      <c r="NDF9" s="92"/>
      <c r="NDG9" s="92"/>
      <c r="NDH9" s="92"/>
      <c r="NDI9" s="92"/>
      <c r="NDJ9" s="92"/>
      <c r="NDK9" s="92"/>
      <c r="NDL9" s="92"/>
      <c r="NDM9" s="92"/>
      <c r="NDN9" s="92"/>
      <c r="NDO9" s="92"/>
      <c r="NDP9" s="92"/>
      <c r="NDQ9" s="92"/>
      <c r="NDR9" s="92"/>
      <c r="NDS9" s="92"/>
      <c r="NDT9" s="92"/>
      <c r="NDU9" s="92"/>
      <c r="NDV9" s="92"/>
      <c r="NDW9" s="92"/>
      <c r="NDX9" s="92"/>
      <c r="NDY9" s="92"/>
      <c r="NDZ9" s="92"/>
      <c r="NEA9" s="92"/>
      <c r="NEB9" s="92"/>
      <c r="NEC9" s="92"/>
      <c r="NED9" s="92"/>
      <c r="NEE9" s="92"/>
      <c r="NEF9" s="92"/>
      <c r="NEG9" s="92"/>
      <c r="NEH9" s="92"/>
      <c r="NEI9" s="92"/>
      <c r="NEJ9" s="92"/>
      <c r="NEK9" s="92"/>
      <c r="NEL9" s="92"/>
      <c r="NEM9" s="92"/>
      <c r="NEN9" s="92"/>
      <c r="NEO9" s="92"/>
      <c r="NEP9" s="92"/>
      <c r="NEQ9" s="92"/>
      <c r="NER9" s="92"/>
      <c r="NES9" s="92"/>
      <c r="NET9" s="92"/>
      <c r="NEU9" s="92"/>
      <c r="NEV9" s="92"/>
      <c r="NEW9" s="92"/>
      <c r="NEX9" s="92"/>
      <c r="NEY9" s="92"/>
      <c r="NEZ9" s="92"/>
      <c r="NFA9" s="92"/>
      <c r="NFB9" s="92"/>
      <c r="NFC9" s="92"/>
      <c r="NFD9" s="92"/>
      <c r="NFE9" s="92"/>
      <c r="NFF9" s="92"/>
      <c r="NFG9" s="92"/>
      <c r="NFH9" s="92"/>
      <c r="NFI9" s="92"/>
      <c r="NFJ9" s="92"/>
      <c r="NFK9" s="92"/>
      <c r="NFL9" s="92"/>
      <c r="NFM9" s="92"/>
      <c r="NFN9" s="92"/>
      <c r="NFO9" s="92"/>
      <c r="NFP9" s="92"/>
      <c r="NFQ9" s="92"/>
      <c r="NFR9" s="92"/>
      <c r="NFS9" s="92"/>
      <c r="NFT9" s="92"/>
      <c r="NFU9" s="92"/>
      <c r="NFV9" s="92"/>
      <c r="NFW9" s="92"/>
      <c r="NFX9" s="92"/>
      <c r="NFY9" s="92"/>
      <c r="NFZ9" s="92"/>
      <c r="NGA9" s="92"/>
      <c r="NGB9" s="92"/>
      <c r="NGC9" s="92"/>
      <c r="NGD9" s="92"/>
      <c r="NGE9" s="92"/>
      <c r="NGF9" s="92"/>
      <c r="NGG9" s="92"/>
      <c r="NGH9" s="92"/>
      <c r="NGI9" s="92"/>
      <c r="NGJ9" s="92"/>
      <c r="NGK9" s="92"/>
      <c r="NGL9" s="92"/>
      <c r="NGM9" s="92"/>
      <c r="NGN9" s="92"/>
      <c r="NGO9" s="92"/>
      <c r="NGP9" s="92"/>
      <c r="NGQ9" s="92"/>
      <c r="NGR9" s="92"/>
      <c r="NGS9" s="92"/>
      <c r="NGT9" s="92"/>
      <c r="NGU9" s="92"/>
      <c r="NGV9" s="92"/>
      <c r="NGW9" s="92"/>
      <c r="NGX9" s="92"/>
      <c r="NGY9" s="92"/>
      <c r="NGZ9" s="92"/>
      <c r="NHA9" s="92"/>
      <c r="NHB9" s="92"/>
      <c r="NHC9" s="92"/>
      <c r="NHD9" s="92"/>
      <c r="NHE9" s="92"/>
      <c r="NHF9" s="92"/>
      <c r="NHG9" s="92"/>
      <c r="NHH9" s="92"/>
      <c r="NHI9" s="92"/>
      <c r="NHJ9" s="92"/>
      <c r="NHK9" s="92"/>
      <c r="NHL9" s="92"/>
      <c r="NHM9" s="92"/>
      <c r="NHN9" s="92"/>
      <c r="NHO9" s="92"/>
      <c r="NHP9" s="92"/>
      <c r="NHQ9" s="92"/>
      <c r="NHR9" s="92"/>
      <c r="NHS9" s="92"/>
      <c r="NHT9" s="92"/>
      <c r="NHU9" s="92"/>
      <c r="NHV9" s="92"/>
      <c r="NHW9" s="92"/>
      <c r="NHX9" s="92"/>
      <c r="NHY9" s="92"/>
      <c r="NHZ9" s="92"/>
      <c r="NIA9" s="92"/>
      <c r="NIB9" s="92"/>
      <c r="NIC9" s="92"/>
      <c r="NID9" s="92"/>
      <c r="NIE9" s="92"/>
      <c r="NIF9" s="92"/>
      <c r="NIG9" s="92"/>
      <c r="NIH9" s="92"/>
      <c r="NII9" s="92"/>
      <c r="NIJ9" s="92"/>
      <c r="NIK9" s="92"/>
      <c r="NIL9" s="92"/>
      <c r="NIM9" s="92"/>
      <c r="NIN9" s="92"/>
      <c r="NIO9" s="92"/>
      <c r="NIP9" s="92"/>
      <c r="NIQ9" s="92"/>
      <c r="NIR9" s="92"/>
      <c r="NIS9" s="92"/>
      <c r="NIT9" s="92"/>
      <c r="NIU9" s="92"/>
      <c r="NIV9" s="92"/>
      <c r="NIW9" s="92"/>
      <c r="NIX9" s="92"/>
      <c r="NIY9" s="92"/>
      <c r="NIZ9" s="92"/>
      <c r="NJA9" s="92"/>
      <c r="NJB9" s="92"/>
      <c r="NJC9" s="92"/>
      <c r="NJD9" s="92"/>
      <c r="NJE9" s="92"/>
      <c r="NJF9" s="92"/>
      <c r="NJG9" s="92"/>
      <c r="NJH9" s="92"/>
      <c r="NJI9" s="92"/>
      <c r="NJJ9" s="92"/>
      <c r="NJK9" s="92"/>
      <c r="NJL9" s="92"/>
      <c r="NJM9" s="92"/>
      <c r="NJN9" s="92"/>
      <c r="NJO9" s="92"/>
      <c r="NJP9" s="92"/>
      <c r="NJQ9" s="92"/>
      <c r="NJR9" s="92"/>
      <c r="NJS9" s="92"/>
      <c r="NJT9" s="92"/>
      <c r="NJU9" s="92"/>
      <c r="NJV9" s="92"/>
      <c r="NJW9" s="92"/>
      <c r="NJX9" s="92"/>
      <c r="NJY9" s="92"/>
      <c r="NJZ9" s="92"/>
      <c r="NKA9" s="92"/>
      <c r="NKB9" s="92"/>
      <c r="NKC9" s="92"/>
      <c r="NKD9" s="92"/>
      <c r="NKE9" s="92"/>
      <c r="NKF9" s="92"/>
      <c r="NKG9" s="92"/>
      <c r="NKH9" s="92"/>
      <c r="NKI9" s="92"/>
      <c r="NKJ9" s="92"/>
      <c r="NKK9" s="92"/>
      <c r="NKL9" s="92"/>
      <c r="NKM9" s="92"/>
      <c r="NKN9" s="92"/>
      <c r="NKO9" s="92"/>
      <c r="NKP9" s="92"/>
      <c r="NKQ9" s="92"/>
      <c r="NKR9" s="92"/>
      <c r="NKS9" s="92"/>
      <c r="NKT9" s="92"/>
      <c r="NKU9" s="92"/>
      <c r="NKV9" s="92"/>
      <c r="NKW9" s="92"/>
      <c r="NKX9" s="92"/>
      <c r="NKY9" s="92"/>
      <c r="NKZ9" s="92"/>
      <c r="NLA9" s="92"/>
      <c r="NLB9" s="92"/>
      <c r="NLC9" s="92"/>
      <c r="NLD9" s="92"/>
      <c r="NLE9" s="92"/>
      <c r="NLF9" s="92"/>
      <c r="NLG9" s="92"/>
      <c r="NLH9" s="92"/>
      <c r="NLI9" s="92"/>
      <c r="NLJ9" s="92"/>
      <c r="NLK9" s="92"/>
      <c r="NLL9" s="92"/>
      <c r="NLM9" s="92"/>
      <c r="NLN9" s="92"/>
      <c r="NLO9" s="92"/>
      <c r="NLP9" s="92"/>
      <c r="NLQ9" s="92"/>
      <c r="NLR9" s="92"/>
      <c r="NLS9" s="92"/>
      <c r="NLT9" s="92"/>
      <c r="NLU9" s="92"/>
      <c r="NLV9" s="92"/>
      <c r="NLW9" s="92"/>
      <c r="NLX9" s="92"/>
      <c r="NLY9" s="92"/>
      <c r="NLZ9" s="92"/>
      <c r="NMA9" s="92"/>
      <c r="NMB9" s="92"/>
      <c r="NMC9" s="92"/>
      <c r="NMD9" s="92"/>
      <c r="NME9" s="92"/>
      <c r="NMF9" s="92"/>
      <c r="NMG9" s="92"/>
      <c r="NMH9" s="92"/>
      <c r="NMI9" s="92"/>
      <c r="NMJ9" s="92"/>
      <c r="NMK9" s="92"/>
      <c r="NML9" s="92"/>
      <c r="NMM9" s="92"/>
      <c r="NMN9" s="92"/>
      <c r="NMO9" s="92"/>
      <c r="NMP9" s="92"/>
      <c r="NMQ9" s="92"/>
      <c r="NMR9" s="92"/>
      <c r="NMS9" s="92"/>
      <c r="NMT9" s="92"/>
      <c r="NMU9" s="92"/>
      <c r="NMV9" s="92"/>
      <c r="NMW9" s="92"/>
      <c r="NMX9" s="92"/>
      <c r="NMY9" s="92"/>
      <c r="NMZ9" s="92"/>
      <c r="NNA9" s="92"/>
      <c r="NNB9" s="92"/>
      <c r="NNC9" s="92"/>
      <c r="NND9" s="92"/>
      <c r="NNE9" s="92"/>
      <c r="NNF9" s="92"/>
      <c r="NNG9" s="92"/>
      <c r="NNH9" s="92"/>
      <c r="NNI9" s="92"/>
      <c r="NNJ9" s="92"/>
      <c r="NNK9" s="92"/>
      <c r="NNL9" s="92"/>
      <c r="NNM9" s="92"/>
      <c r="NNN9" s="92"/>
      <c r="NNO9" s="92"/>
      <c r="NNP9" s="92"/>
      <c r="NNQ9" s="92"/>
      <c r="NNR9" s="92"/>
      <c r="NNS9" s="92"/>
      <c r="NNT9" s="92"/>
      <c r="NNU9" s="92"/>
      <c r="NNV9" s="92"/>
      <c r="NNW9" s="92"/>
      <c r="NNX9" s="92"/>
      <c r="NNY9" s="92"/>
      <c r="NNZ9" s="92"/>
      <c r="NOA9" s="92"/>
      <c r="NOB9" s="92"/>
      <c r="NOC9" s="92"/>
      <c r="NOD9" s="92"/>
      <c r="NOE9" s="92"/>
      <c r="NOF9" s="92"/>
      <c r="NOG9" s="92"/>
      <c r="NOH9" s="92"/>
      <c r="NOI9" s="92"/>
      <c r="NOJ9" s="92"/>
      <c r="NOK9" s="92"/>
      <c r="NOL9" s="92"/>
      <c r="NOM9" s="92"/>
      <c r="NON9" s="92"/>
      <c r="NOO9" s="92"/>
      <c r="NOP9" s="92"/>
      <c r="NOQ9" s="92"/>
      <c r="NOR9" s="92"/>
      <c r="NOS9" s="92"/>
      <c r="NOT9" s="92"/>
      <c r="NOU9" s="92"/>
      <c r="NOV9" s="92"/>
      <c r="NOW9" s="92"/>
      <c r="NOX9" s="92"/>
      <c r="NOY9" s="92"/>
      <c r="NOZ9" s="92"/>
      <c r="NPA9" s="92"/>
      <c r="NPB9" s="92"/>
      <c r="NPC9" s="92"/>
      <c r="NPD9" s="92"/>
      <c r="NPE9" s="92"/>
      <c r="NPF9" s="92"/>
      <c r="NPG9" s="92"/>
      <c r="NPH9" s="92"/>
      <c r="NPI9" s="92"/>
      <c r="NPJ9" s="92"/>
      <c r="NPK9" s="92"/>
      <c r="NPL9" s="92"/>
      <c r="NPM9" s="92"/>
      <c r="NPN9" s="92"/>
      <c r="NPO9" s="92"/>
      <c r="NPP9" s="92"/>
      <c r="NPQ9" s="92"/>
      <c r="NPR9" s="92"/>
      <c r="NPS9" s="92"/>
      <c r="NPT9" s="92"/>
      <c r="NPU9" s="92"/>
      <c r="NPV9" s="92"/>
      <c r="NPW9" s="92"/>
      <c r="NPX9" s="92"/>
      <c r="NPY9" s="92"/>
      <c r="NPZ9" s="92"/>
      <c r="NQA9" s="92"/>
      <c r="NQB9" s="92"/>
      <c r="NQC9" s="92"/>
      <c r="NQD9" s="92"/>
      <c r="NQE9" s="92"/>
      <c r="NQF9" s="92"/>
      <c r="NQG9" s="92"/>
      <c r="NQH9" s="92"/>
      <c r="NQI9" s="92"/>
      <c r="NQJ9" s="92"/>
      <c r="NQK9" s="92"/>
      <c r="NQL9" s="92"/>
      <c r="NQM9" s="92"/>
      <c r="NQN9" s="92"/>
      <c r="NQO9" s="92"/>
      <c r="NQP9" s="92"/>
      <c r="NQQ9" s="92"/>
      <c r="NQR9" s="92"/>
      <c r="NQS9" s="92"/>
      <c r="NQT9" s="92"/>
      <c r="NQU9" s="92"/>
      <c r="NQV9" s="92"/>
      <c r="NQW9" s="92"/>
      <c r="NQX9" s="92"/>
      <c r="NQY9" s="92"/>
      <c r="NQZ9" s="92"/>
      <c r="NRA9" s="92"/>
      <c r="NRB9" s="92"/>
      <c r="NRC9" s="92"/>
      <c r="NRD9" s="92"/>
      <c r="NRE9" s="92"/>
      <c r="NRF9" s="92"/>
      <c r="NRG9" s="92"/>
      <c r="NRH9" s="92"/>
      <c r="NRI9" s="92"/>
      <c r="NRJ9" s="92"/>
      <c r="NRK9" s="92"/>
      <c r="NRL9" s="92"/>
      <c r="NRM9" s="92"/>
      <c r="NRN9" s="92"/>
      <c r="NRO9" s="92"/>
      <c r="NRP9" s="92"/>
      <c r="NRQ9" s="92"/>
      <c r="NRR9" s="92"/>
      <c r="NRS9" s="92"/>
      <c r="NRT9" s="92"/>
      <c r="NRU9" s="92"/>
      <c r="NRV9" s="92"/>
      <c r="NRW9" s="92"/>
      <c r="NRX9" s="92"/>
      <c r="NRY9" s="92"/>
      <c r="NRZ9" s="92"/>
      <c r="NSA9" s="92"/>
      <c r="NSB9" s="92"/>
      <c r="NSC9" s="92"/>
      <c r="NSD9" s="92"/>
      <c r="NSE9" s="92"/>
      <c r="NSF9" s="92"/>
      <c r="NSG9" s="92"/>
      <c r="NSH9" s="92"/>
      <c r="NSI9" s="92"/>
      <c r="NSJ9" s="92"/>
      <c r="NSK9" s="92"/>
      <c r="NSL9" s="92"/>
      <c r="NSM9" s="92"/>
      <c r="NSN9" s="92"/>
      <c r="NSO9" s="92"/>
      <c r="NSP9" s="92"/>
      <c r="NSQ9" s="92"/>
      <c r="NSR9" s="92"/>
      <c r="NSS9" s="92"/>
      <c r="NST9" s="92"/>
      <c r="NSU9" s="92"/>
      <c r="NSV9" s="92"/>
      <c r="NSW9" s="92"/>
      <c r="NSX9" s="92"/>
      <c r="NSY9" s="92"/>
      <c r="NSZ9" s="92"/>
      <c r="NTA9" s="92"/>
      <c r="NTB9" s="92"/>
      <c r="NTC9" s="92"/>
      <c r="NTD9" s="92"/>
      <c r="NTE9" s="92"/>
      <c r="NTF9" s="92"/>
      <c r="NTG9" s="92"/>
      <c r="NTH9" s="92"/>
      <c r="NTI9" s="92"/>
      <c r="NTJ9" s="92"/>
      <c r="NTK9" s="92"/>
      <c r="NTL9" s="92"/>
      <c r="NTM9" s="92"/>
      <c r="NTN9" s="92"/>
      <c r="NTO9" s="92"/>
      <c r="NTP9" s="92"/>
      <c r="NTQ9" s="92"/>
      <c r="NTR9" s="92"/>
      <c r="NTS9" s="92"/>
      <c r="NTT9" s="92"/>
      <c r="NTU9" s="92"/>
      <c r="NTV9" s="92"/>
      <c r="NTW9" s="92"/>
      <c r="NTX9" s="92"/>
      <c r="NTY9" s="92"/>
      <c r="NTZ9" s="92"/>
      <c r="NUA9" s="92"/>
      <c r="NUB9" s="92"/>
      <c r="NUC9" s="92"/>
      <c r="NUD9" s="92"/>
      <c r="NUE9" s="92"/>
      <c r="NUF9" s="92"/>
      <c r="NUG9" s="92"/>
      <c r="NUH9" s="92"/>
      <c r="NUI9" s="92"/>
      <c r="NUJ9" s="92"/>
      <c r="NUK9" s="92"/>
      <c r="NUL9" s="92"/>
      <c r="NUM9" s="92"/>
      <c r="NUN9" s="92"/>
      <c r="NUO9" s="92"/>
      <c r="NUP9" s="92"/>
      <c r="NUQ9" s="92"/>
      <c r="NUR9" s="92"/>
      <c r="NUS9" s="92"/>
      <c r="NUT9" s="92"/>
      <c r="NUU9" s="92"/>
      <c r="NUV9" s="92"/>
      <c r="NUW9" s="92"/>
      <c r="NUX9" s="92"/>
      <c r="NUY9" s="92"/>
      <c r="NUZ9" s="92"/>
      <c r="NVA9" s="92"/>
      <c r="NVB9" s="92"/>
      <c r="NVC9" s="92"/>
      <c r="NVD9" s="92"/>
      <c r="NVE9" s="92"/>
      <c r="NVF9" s="92"/>
      <c r="NVG9" s="92"/>
      <c r="NVH9" s="92"/>
      <c r="NVI9" s="92"/>
      <c r="NVJ9" s="92"/>
      <c r="NVK9" s="92"/>
      <c r="NVL9" s="92"/>
      <c r="NVM9" s="92"/>
      <c r="NVN9" s="92"/>
      <c r="NVO9" s="92"/>
      <c r="NVP9" s="92"/>
      <c r="NVQ9" s="92"/>
      <c r="NVR9" s="92"/>
      <c r="NVS9" s="92"/>
      <c r="NVT9" s="92"/>
      <c r="NVU9" s="92"/>
      <c r="NVV9" s="92"/>
      <c r="NVW9" s="92"/>
      <c r="NVX9" s="92"/>
      <c r="NVY9" s="92"/>
      <c r="NVZ9" s="92"/>
      <c r="NWA9" s="92"/>
      <c r="NWB9" s="92"/>
      <c r="NWC9" s="92"/>
      <c r="NWD9" s="92"/>
      <c r="NWE9" s="92"/>
      <c r="NWF9" s="92"/>
      <c r="NWG9" s="92"/>
      <c r="NWH9" s="92"/>
      <c r="NWI9" s="92"/>
      <c r="NWJ9" s="92"/>
      <c r="NWK9" s="92"/>
      <c r="NWL9" s="92"/>
      <c r="NWM9" s="92"/>
      <c r="NWN9" s="92"/>
      <c r="NWO9" s="92"/>
      <c r="NWP9" s="92"/>
      <c r="NWQ9" s="92"/>
      <c r="NWR9" s="92"/>
      <c r="NWS9" s="92"/>
      <c r="NWT9" s="92"/>
      <c r="NWU9" s="92"/>
      <c r="NWV9" s="92"/>
      <c r="NWW9" s="92"/>
      <c r="NWX9" s="92"/>
      <c r="NWY9" s="92"/>
      <c r="NWZ9" s="92"/>
      <c r="NXA9" s="92"/>
      <c r="NXB9" s="92"/>
      <c r="NXC9" s="92"/>
      <c r="NXD9" s="92"/>
      <c r="NXE9" s="92"/>
      <c r="NXF9" s="92"/>
      <c r="NXG9" s="92"/>
      <c r="NXH9" s="92"/>
      <c r="NXI9" s="92"/>
      <c r="NXJ9" s="92"/>
      <c r="NXK9" s="92"/>
      <c r="NXL9" s="92"/>
      <c r="NXM9" s="92"/>
      <c r="NXN9" s="92"/>
      <c r="NXO9" s="92"/>
      <c r="NXP9" s="92"/>
      <c r="NXQ9" s="92"/>
      <c r="NXR9" s="92"/>
      <c r="NXS9" s="92"/>
      <c r="NXT9" s="92"/>
      <c r="NXU9" s="92"/>
      <c r="NXV9" s="92"/>
      <c r="NXW9" s="92"/>
      <c r="NXX9" s="92"/>
      <c r="NXY9" s="92"/>
      <c r="NXZ9" s="92"/>
      <c r="NYA9" s="92"/>
      <c r="NYB9" s="92"/>
      <c r="NYC9" s="92"/>
      <c r="NYD9" s="92"/>
      <c r="NYE9" s="92"/>
      <c r="NYF9" s="92"/>
      <c r="NYG9" s="92"/>
      <c r="NYH9" s="92"/>
      <c r="NYI9" s="92"/>
      <c r="NYJ9" s="92"/>
      <c r="NYK9" s="92"/>
      <c r="NYL9" s="92"/>
      <c r="NYM9" s="92"/>
      <c r="NYN9" s="92"/>
      <c r="NYO9" s="92"/>
      <c r="NYP9" s="92"/>
      <c r="NYQ9" s="92"/>
      <c r="NYR9" s="92"/>
      <c r="NYS9" s="92"/>
      <c r="NYT9" s="92"/>
      <c r="NYU9" s="92"/>
      <c r="NYV9" s="92"/>
      <c r="NYW9" s="92"/>
      <c r="NYX9" s="92"/>
      <c r="NYY9" s="92"/>
      <c r="NYZ9" s="92"/>
      <c r="NZA9" s="92"/>
      <c r="NZB9" s="92"/>
      <c r="NZC9" s="92"/>
      <c r="NZD9" s="92"/>
      <c r="NZE9" s="92"/>
      <c r="NZF9" s="92"/>
      <c r="NZG9" s="92"/>
      <c r="NZH9" s="92"/>
      <c r="NZI9" s="92"/>
      <c r="NZJ9" s="92"/>
      <c r="NZK9" s="92"/>
      <c r="NZL9" s="92"/>
      <c r="NZM9" s="92"/>
      <c r="NZN9" s="92"/>
      <c r="NZO9" s="92"/>
      <c r="NZP9" s="92"/>
      <c r="NZQ9" s="92"/>
      <c r="NZR9" s="92"/>
      <c r="NZS9" s="92"/>
      <c r="NZT9" s="92"/>
      <c r="NZU9" s="92"/>
      <c r="NZV9" s="92"/>
      <c r="NZW9" s="92"/>
      <c r="NZX9" s="92"/>
      <c r="NZY9" s="92"/>
      <c r="NZZ9" s="92"/>
      <c r="OAA9" s="92"/>
      <c r="OAB9" s="92"/>
      <c r="OAC9" s="92"/>
      <c r="OAD9" s="92"/>
      <c r="OAE9" s="92"/>
      <c r="OAF9" s="92"/>
      <c r="OAG9" s="92"/>
      <c r="OAH9" s="92"/>
      <c r="OAI9" s="92"/>
      <c r="OAJ9" s="92"/>
      <c r="OAK9" s="92"/>
      <c r="OAL9" s="92"/>
      <c r="OAM9" s="92"/>
      <c r="OAN9" s="92"/>
      <c r="OAO9" s="92"/>
      <c r="OAP9" s="92"/>
      <c r="OAQ9" s="92"/>
      <c r="OAR9" s="92"/>
      <c r="OAS9" s="92"/>
      <c r="OAT9" s="92"/>
      <c r="OAU9" s="92"/>
      <c r="OAV9" s="92"/>
      <c r="OAW9" s="92"/>
      <c r="OAX9" s="92"/>
      <c r="OAY9" s="92"/>
      <c r="OAZ9" s="92"/>
      <c r="OBA9" s="92"/>
      <c r="OBB9" s="92"/>
      <c r="OBC9" s="92"/>
      <c r="OBD9" s="92"/>
      <c r="OBE9" s="92"/>
      <c r="OBF9" s="92"/>
      <c r="OBG9" s="92"/>
      <c r="OBH9" s="92"/>
      <c r="OBI9" s="92"/>
      <c r="OBJ9" s="92"/>
      <c r="OBK9" s="92"/>
      <c r="OBL9" s="92"/>
      <c r="OBM9" s="92"/>
      <c r="OBN9" s="92"/>
      <c r="OBO9" s="92"/>
      <c r="OBP9" s="92"/>
      <c r="OBQ9" s="92"/>
      <c r="OBR9" s="92"/>
      <c r="OBS9" s="92"/>
      <c r="OBT9" s="92"/>
      <c r="OBU9" s="92"/>
      <c r="OBV9" s="92"/>
      <c r="OBW9" s="92"/>
      <c r="OBX9" s="92"/>
      <c r="OBY9" s="92"/>
      <c r="OBZ9" s="92"/>
      <c r="OCA9" s="92"/>
      <c r="OCB9" s="92"/>
      <c r="OCC9" s="92"/>
      <c r="OCD9" s="92"/>
      <c r="OCE9" s="92"/>
      <c r="OCF9" s="92"/>
      <c r="OCG9" s="92"/>
      <c r="OCH9" s="92"/>
      <c r="OCI9" s="92"/>
      <c r="OCJ9" s="92"/>
      <c r="OCK9" s="92"/>
      <c r="OCL9" s="92"/>
      <c r="OCM9" s="92"/>
      <c r="OCN9" s="92"/>
      <c r="OCO9" s="92"/>
      <c r="OCP9" s="92"/>
      <c r="OCQ9" s="92"/>
      <c r="OCR9" s="92"/>
      <c r="OCS9" s="92"/>
      <c r="OCT9" s="92"/>
      <c r="OCU9" s="92"/>
      <c r="OCV9" s="92"/>
      <c r="OCW9" s="92"/>
      <c r="OCX9" s="92"/>
      <c r="OCY9" s="92"/>
      <c r="OCZ9" s="92"/>
      <c r="ODA9" s="92"/>
      <c r="ODB9" s="92"/>
      <c r="ODC9" s="92"/>
      <c r="ODD9" s="92"/>
      <c r="ODE9" s="92"/>
      <c r="ODF9" s="92"/>
      <c r="ODG9" s="92"/>
      <c r="ODH9" s="92"/>
      <c r="ODI9" s="92"/>
      <c r="ODJ9" s="92"/>
      <c r="ODK9" s="92"/>
      <c r="ODL9" s="92"/>
      <c r="ODM9" s="92"/>
      <c r="ODN9" s="92"/>
      <c r="ODO9" s="92"/>
      <c r="ODP9" s="92"/>
      <c r="ODQ9" s="92"/>
      <c r="ODR9" s="92"/>
      <c r="ODS9" s="92"/>
      <c r="ODT9" s="92"/>
      <c r="ODU9" s="92"/>
      <c r="ODV9" s="92"/>
      <c r="ODW9" s="92"/>
      <c r="ODX9" s="92"/>
      <c r="ODY9" s="92"/>
      <c r="ODZ9" s="92"/>
      <c r="OEA9" s="92"/>
      <c r="OEB9" s="92"/>
      <c r="OEC9" s="92"/>
      <c r="OED9" s="92"/>
      <c r="OEE9" s="92"/>
      <c r="OEF9" s="92"/>
      <c r="OEG9" s="92"/>
      <c r="OEH9" s="92"/>
      <c r="OEI9" s="92"/>
      <c r="OEJ9" s="92"/>
      <c r="OEK9" s="92"/>
      <c r="OEL9" s="92"/>
      <c r="OEM9" s="92"/>
      <c r="OEN9" s="92"/>
      <c r="OEO9" s="92"/>
      <c r="OEP9" s="92"/>
      <c r="OEQ9" s="92"/>
      <c r="OER9" s="92"/>
      <c r="OES9" s="92"/>
      <c r="OET9" s="92"/>
      <c r="OEU9" s="92"/>
      <c r="OEV9" s="92"/>
      <c r="OEW9" s="92"/>
      <c r="OEX9" s="92"/>
      <c r="OEY9" s="92"/>
      <c r="OEZ9" s="92"/>
      <c r="OFA9" s="92"/>
      <c r="OFB9" s="92"/>
      <c r="OFC9" s="92"/>
      <c r="OFD9" s="92"/>
      <c r="OFE9" s="92"/>
      <c r="OFF9" s="92"/>
      <c r="OFG9" s="92"/>
      <c r="OFH9" s="92"/>
      <c r="OFI9" s="92"/>
      <c r="OFJ9" s="92"/>
      <c r="OFK9" s="92"/>
      <c r="OFL9" s="92"/>
      <c r="OFM9" s="92"/>
      <c r="OFN9" s="92"/>
      <c r="OFO9" s="92"/>
      <c r="OFP9" s="92"/>
      <c r="OFQ9" s="92"/>
      <c r="OFR9" s="92"/>
      <c r="OFS9" s="92"/>
      <c r="OFT9" s="92"/>
      <c r="OFU9" s="92"/>
      <c r="OFV9" s="92"/>
      <c r="OFW9" s="92"/>
      <c r="OFX9" s="92"/>
      <c r="OFY9" s="92"/>
      <c r="OFZ9" s="92"/>
      <c r="OGA9" s="92"/>
      <c r="OGB9" s="92"/>
      <c r="OGC9" s="92"/>
      <c r="OGD9" s="92"/>
      <c r="OGE9" s="92"/>
      <c r="OGF9" s="92"/>
      <c r="OGG9" s="92"/>
      <c r="OGH9" s="92"/>
      <c r="OGI9" s="92"/>
      <c r="OGJ9" s="92"/>
      <c r="OGK9" s="92"/>
      <c r="OGL9" s="92"/>
      <c r="OGM9" s="92"/>
      <c r="OGN9" s="92"/>
      <c r="OGO9" s="92"/>
      <c r="OGP9" s="92"/>
      <c r="OGQ9" s="92"/>
      <c r="OGR9" s="92"/>
      <c r="OGS9" s="92"/>
      <c r="OGT9" s="92"/>
      <c r="OGU9" s="92"/>
      <c r="OGV9" s="92"/>
      <c r="OGW9" s="92"/>
      <c r="OGX9" s="92"/>
      <c r="OGY9" s="92"/>
      <c r="OGZ9" s="92"/>
      <c r="OHA9" s="92"/>
      <c r="OHB9" s="92"/>
      <c r="OHC9" s="92"/>
      <c r="OHD9" s="92"/>
      <c r="OHE9" s="92"/>
      <c r="OHF9" s="92"/>
      <c r="OHG9" s="92"/>
      <c r="OHH9" s="92"/>
      <c r="OHI9" s="92"/>
      <c r="OHJ9" s="92"/>
      <c r="OHK9" s="92"/>
      <c r="OHL9" s="92"/>
      <c r="OHM9" s="92"/>
      <c r="OHN9" s="92"/>
      <c r="OHO9" s="92"/>
      <c r="OHP9" s="92"/>
      <c r="OHQ9" s="92"/>
      <c r="OHR9" s="92"/>
      <c r="OHS9" s="92"/>
      <c r="OHT9" s="92"/>
      <c r="OHU9" s="92"/>
      <c r="OHV9" s="92"/>
      <c r="OHW9" s="92"/>
      <c r="OHX9" s="92"/>
      <c r="OHY9" s="92"/>
      <c r="OHZ9" s="92"/>
      <c r="OIA9" s="92"/>
      <c r="OIB9" s="92"/>
      <c r="OIC9" s="92"/>
      <c r="OID9" s="92"/>
      <c r="OIE9" s="92"/>
      <c r="OIF9" s="92"/>
      <c r="OIG9" s="92"/>
      <c r="OIH9" s="92"/>
      <c r="OII9" s="92"/>
      <c r="OIJ9" s="92"/>
      <c r="OIK9" s="92"/>
      <c r="OIL9" s="92"/>
      <c r="OIM9" s="92"/>
      <c r="OIN9" s="92"/>
      <c r="OIO9" s="92"/>
      <c r="OIP9" s="92"/>
      <c r="OIQ9" s="92"/>
      <c r="OIR9" s="92"/>
      <c r="OIS9" s="92"/>
      <c r="OIT9" s="92"/>
      <c r="OIU9" s="92"/>
      <c r="OIV9" s="92"/>
      <c r="OIW9" s="92"/>
      <c r="OIX9" s="92"/>
      <c r="OIY9" s="92"/>
      <c r="OIZ9" s="92"/>
      <c r="OJA9" s="92"/>
      <c r="OJB9" s="92"/>
      <c r="OJC9" s="92"/>
      <c r="OJD9" s="92"/>
      <c r="OJE9" s="92"/>
      <c r="OJF9" s="92"/>
      <c r="OJG9" s="92"/>
      <c r="OJH9" s="92"/>
      <c r="OJI9" s="92"/>
      <c r="OJJ9" s="92"/>
      <c r="OJK9" s="92"/>
      <c r="OJL9" s="92"/>
      <c r="OJM9" s="92"/>
      <c r="OJN9" s="92"/>
      <c r="OJO9" s="92"/>
      <c r="OJP9" s="92"/>
      <c r="OJQ9" s="92"/>
      <c r="OJR9" s="92"/>
      <c r="OJS9" s="92"/>
      <c r="OJT9" s="92"/>
      <c r="OJU9" s="92"/>
      <c r="OJV9" s="92"/>
      <c r="OJW9" s="92"/>
      <c r="OJX9" s="92"/>
      <c r="OJY9" s="92"/>
      <c r="OJZ9" s="92"/>
      <c r="OKA9" s="92"/>
      <c r="OKB9" s="92"/>
      <c r="OKC9" s="92"/>
      <c r="OKD9" s="92"/>
      <c r="OKE9" s="92"/>
      <c r="OKF9" s="92"/>
      <c r="OKG9" s="92"/>
      <c r="OKH9" s="92"/>
      <c r="OKI9" s="92"/>
      <c r="OKJ9" s="92"/>
      <c r="OKK9" s="92"/>
      <c r="OKL9" s="92"/>
      <c r="OKM9" s="92"/>
      <c r="OKN9" s="92"/>
      <c r="OKO9" s="92"/>
      <c r="OKP9" s="92"/>
      <c r="OKQ9" s="92"/>
      <c r="OKR9" s="92"/>
      <c r="OKS9" s="92"/>
      <c r="OKT9" s="92"/>
      <c r="OKU9" s="92"/>
      <c r="OKV9" s="92"/>
      <c r="OKW9" s="92"/>
      <c r="OKX9" s="92"/>
      <c r="OKY9" s="92"/>
      <c r="OKZ9" s="92"/>
      <c r="OLA9" s="92"/>
      <c r="OLB9" s="92"/>
      <c r="OLC9" s="92"/>
      <c r="OLD9" s="92"/>
      <c r="OLE9" s="92"/>
      <c r="OLF9" s="92"/>
      <c r="OLG9" s="92"/>
      <c r="OLH9" s="92"/>
      <c r="OLI9" s="92"/>
      <c r="OLJ9" s="92"/>
      <c r="OLK9" s="92"/>
      <c r="OLL9" s="92"/>
      <c r="OLM9" s="92"/>
      <c r="OLN9" s="92"/>
      <c r="OLO9" s="92"/>
      <c r="OLP9" s="92"/>
      <c r="OLQ9" s="92"/>
      <c r="OLR9" s="92"/>
      <c r="OLS9" s="92"/>
      <c r="OLT9" s="92"/>
      <c r="OLU9" s="92"/>
      <c r="OLV9" s="92"/>
      <c r="OLW9" s="92"/>
      <c r="OLX9" s="92"/>
      <c r="OLY9" s="92"/>
      <c r="OLZ9" s="92"/>
      <c r="OMA9" s="92"/>
      <c r="OMB9" s="92"/>
      <c r="OMC9" s="92"/>
      <c r="OMD9" s="92"/>
      <c r="OME9" s="92"/>
      <c r="OMF9" s="92"/>
      <c r="OMG9" s="92"/>
      <c r="OMH9" s="92"/>
      <c r="OMI9" s="92"/>
      <c r="OMJ9" s="92"/>
      <c r="OMK9" s="92"/>
      <c r="OML9" s="92"/>
      <c r="OMM9" s="92"/>
      <c r="OMN9" s="92"/>
      <c r="OMO9" s="92"/>
      <c r="OMP9" s="92"/>
      <c r="OMQ9" s="92"/>
      <c r="OMR9" s="92"/>
      <c r="OMS9" s="92"/>
      <c r="OMT9" s="92"/>
      <c r="OMU9" s="92"/>
      <c r="OMV9" s="92"/>
      <c r="OMW9" s="92"/>
      <c r="OMX9" s="92"/>
      <c r="OMY9" s="92"/>
      <c r="OMZ9" s="92"/>
      <c r="ONA9" s="92"/>
      <c r="ONB9" s="92"/>
      <c r="ONC9" s="92"/>
      <c r="OND9" s="92"/>
      <c r="ONE9" s="92"/>
      <c r="ONF9" s="92"/>
      <c r="ONG9" s="92"/>
      <c r="ONH9" s="92"/>
      <c r="ONI9" s="92"/>
      <c r="ONJ9" s="92"/>
      <c r="ONK9" s="92"/>
      <c r="ONL9" s="92"/>
      <c r="ONM9" s="92"/>
      <c r="ONN9" s="92"/>
      <c r="ONO9" s="92"/>
      <c r="ONP9" s="92"/>
      <c r="ONQ9" s="92"/>
      <c r="ONR9" s="92"/>
      <c r="ONS9" s="92"/>
      <c r="ONT9" s="92"/>
      <c r="ONU9" s="92"/>
      <c r="ONV9" s="92"/>
      <c r="ONW9" s="92"/>
      <c r="ONX9" s="92"/>
      <c r="ONY9" s="92"/>
      <c r="ONZ9" s="92"/>
      <c r="OOA9" s="92"/>
      <c r="OOB9" s="92"/>
      <c r="OOC9" s="92"/>
      <c r="OOD9" s="92"/>
      <c r="OOE9" s="92"/>
      <c r="OOF9" s="92"/>
      <c r="OOG9" s="92"/>
      <c r="OOH9" s="92"/>
      <c r="OOI9" s="92"/>
      <c r="OOJ9" s="92"/>
      <c r="OOK9" s="92"/>
      <c r="OOL9" s="92"/>
      <c r="OOM9" s="92"/>
      <c r="OON9" s="92"/>
      <c r="OOO9" s="92"/>
      <c r="OOP9" s="92"/>
      <c r="OOQ9" s="92"/>
      <c r="OOR9" s="92"/>
      <c r="OOS9" s="92"/>
      <c r="OOT9" s="92"/>
      <c r="OOU9" s="92"/>
      <c r="OOV9" s="92"/>
      <c r="OOW9" s="92"/>
      <c r="OOX9" s="92"/>
      <c r="OOY9" s="92"/>
      <c r="OOZ9" s="92"/>
      <c r="OPA9" s="92"/>
      <c r="OPB9" s="92"/>
      <c r="OPC9" s="92"/>
      <c r="OPD9" s="92"/>
      <c r="OPE9" s="92"/>
      <c r="OPF9" s="92"/>
      <c r="OPG9" s="92"/>
      <c r="OPH9" s="92"/>
      <c r="OPI9" s="92"/>
      <c r="OPJ9" s="92"/>
      <c r="OPK9" s="92"/>
      <c r="OPL9" s="92"/>
      <c r="OPM9" s="92"/>
      <c r="OPN9" s="92"/>
      <c r="OPO9" s="92"/>
      <c r="OPP9" s="92"/>
      <c r="OPQ9" s="92"/>
      <c r="OPR9" s="92"/>
      <c r="OPS9" s="92"/>
      <c r="OPT9" s="92"/>
      <c r="OPU9" s="92"/>
      <c r="OPV9" s="92"/>
      <c r="OPW9" s="92"/>
      <c r="OPX9" s="92"/>
      <c r="OPY9" s="92"/>
      <c r="OPZ9" s="92"/>
      <c r="OQA9" s="92"/>
      <c r="OQB9" s="92"/>
      <c r="OQC9" s="92"/>
      <c r="OQD9" s="92"/>
      <c r="OQE9" s="92"/>
      <c r="OQF9" s="92"/>
      <c r="OQG9" s="92"/>
      <c r="OQH9" s="92"/>
      <c r="OQI9" s="92"/>
      <c r="OQJ9" s="92"/>
      <c r="OQK9" s="92"/>
      <c r="OQL9" s="92"/>
      <c r="OQM9" s="92"/>
      <c r="OQN9" s="92"/>
      <c r="OQO9" s="92"/>
      <c r="OQP9" s="92"/>
      <c r="OQQ9" s="92"/>
      <c r="OQR9" s="92"/>
      <c r="OQS9" s="92"/>
      <c r="OQT9" s="92"/>
      <c r="OQU9" s="92"/>
      <c r="OQV9" s="92"/>
      <c r="OQW9" s="92"/>
      <c r="OQX9" s="92"/>
      <c r="OQY9" s="92"/>
      <c r="OQZ9" s="92"/>
      <c r="ORA9" s="92"/>
      <c r="ORB9" s="92"/>
      <c r="ORC9" s="92"/>
      <c r="ORD9" s="92"/>
      <c r="ORE9" s="92"/>
      <c r="ORF9" s="92"/>
      <c r="ORG9" s="92"/>
      <c r="ORH9" s="92"/>
      <c r="ORI9" s="92"/>
      <c r="ORJ9" s="92"/>
      <c r="ORK9" s="92"/>
      <c r="ORL9" s="92"/>
      <c r="ORM9" s="92"/>
      <c r="ORN9" s="92"/>
      <c r="ORO9" s="92"/>
      <c r="ORP9" s="92"/>
      <c r="ORQ9" s="92"/>
      <c r="ORR9" s="92"/>
      <c r="ORS9" s="92"/>
      <c r="ORT9" s="92"/>
      <c r="ORU9" s="92"/>
      <c r="ORV9" s="92"/>
      <c r="ORW9" s="92"/>
      <c r="ORX9" s="92"/>
      <c r="ORY9" s="92"/>
      <c r="ORZ9" s="92"/>
      <c r="OSA9" s="92"/>
      <c r="OSB9" s="92"/>
      <c r="OSC9" s="92"/>
      <c r="OSD9" s="92"/>
      <c r="OSE9" s="92"/>
      <c r="OSF9" s="92"/>
      <c r="OSG9" s="92"/>
      <c r="OSH9" s="92"/>
      <c r="OSI9" s="92"/>
      <c r="OSJ9" s="92"/>
      <c r="OSK9" s="92"/>
      <c r="OSL9" s="92"/>
      <c r="OSM9" s="92"/>
      <c r="OSN9" s="92"/>
      <c r="OSO9" s="92"/>
      <c r="OSP9" s="92"/>
      <c r="OSQ9" s="92"/>
      <c r="OSR9" s="92"/>
      <c r="OSS9" s="92"/>
      <c r="OST9" s="92"/>
      <c r="OSU9" s="92"/>
      <c r="OSV9" s="92"/>
      <c r="OSW9" s="92"/>
      <c r="OSX9" s="92"/>
      <c r="OSY9" s="92"/>
      <c r="OSZ9" s="92"/>
      <c r="OTA9" s="92"/>
      <c r="OTB9" s="92"/>
      <c r="OTC9" s="92"/>
      <c r="OTD9" s="92"/>
      <c r="OTE9" s="92"/>
      <c r="OTF9" s="92"/>
      <c r="OTG9" s="92"/>
      <c r="OTH9" s="92"/>
      <c r="OTI9" s="92"/>
      <c r="OTJ9" s="92"/>
      <c r="OTK9" s="92"/>
      <c r="OTL9" s="92"/>
      <c r="OTM9" s="92"/>
      <c r="OTN9" s="92"/>
      <c r="OTO9" s="92"/>
      <c r="OTP9" s="92"/>
      <c r="OTQ9" s="92"/>
      <c r="OTR9" s="92"/>
      <c r="OTS9" s="92"/>
      <c r="OTT9" s="92"/>
      <c r="OTU9" s="92"/>
      <c r="OTV9" s="92"/>
      <c r="OTW9" s="92"/>
      <c r="OTX9" s="92"/>
      <c r="OTY9" s="92"/>
      <c r="OTZ9" s="92"/>
      <c r="OUA9" s="92"/>
      <c r="OUB9" s="92"/>
      <c r="OUC9" s="92"/>
      <c r="OUD9" s="92"/>
      <c r="OUE9" s="92"/>
      <c r="OUF9" s="92"/>
      <c r="OUG9" s="92"/>
      <c r="OUH9" s="92"/>
      <c r="OUI9" s="92"/>
      <c r="OUJ9" s="92"/>
      <c r="OUK9" s="92"/>
      <c r="OUL9" s="92"/>
      <c r="OUM9" s="92"/>
      <c r="OUN9" s="92"/>
      <c r="OUO9" s="92"/>
      <c r="OUP9" s="92"/>
      <c r="OUQ9" s="92"/>
      <c r="OUR9" s="92"/>
      <c r="OUS9" s="92"/>
      <c r="OUT9" s="92"/>
      <c r="OUU9" s="92"/>
      <c r="OUV9" s="92"/>
      <c r="OUW9" s="92"/>
      <c r="OUX9" s="92"/>
      <c r="OUY9" s="92"/>
      <c r="OUZ9" s="92"/>
      <c r="OVA9" s="92"/>
      <c r="OVB9" s="92"/>
      <c r="OVC9" s="92"/>
      <c r="OVD9" s="92"/>
      <c r="OVE9" s="92"/>
      <c r="OVF9" s="92"/>
      <c r="OVG9" s="92"/>
      <c r="OVH9" s="92"/>
      <c r="OVI9" s="92"/>
      <c r="OVJ9" s="92"/>
      <c r="OVK9" s="92"/>
      <c r="OVL9" s="92"/>
      <c r="OVM9" s="92"/>
      <c r="OVN9" s="92"/>
      <c r="OVO9" s="92"/>
      <c r="OVP9" s="92"/>
      <c r="OVQ9" s="92"/>
      <c r="OVR9" s="92"/>
      <c r="OVS9" s="92"/>
      <c r="OVT9" s="92"/>
      <c r="OVU9" s="92"/>
      <c r="OVV9" s="92"/>
      <c r="OVW9" s="92"/>
      <c r="OVX9" s="92"/>
      <c r="OVY9" s="92"/>
      <c r="OVZ9" s="92"/>
      <c r="OWA9" s="92"/>
      <c r="OWB9" s="92"/>
      <c r="OWC9" s="92"/>
      <c r="OWD9" s="92"/>
      <c r="OWE9" s="92"/>
      <c r="OWF9" s="92"/>
      <c r="OWG9" s="92"/>
      <c r="OWH9" s="92"/>
      <c r="OWI9" s="92"/>
      <c r="OWJ9" s="92"/>
      <c r="OWK9" s="92"/>
      <c r="OWL9" s="92"/>
      <c r="OWM9" s="92"/>
      <c r="OWN9" s="92"/>
      <c r="OWO9" s="92"/>
      <c r="OWP9" s="92"/>
      <c r="OWQ9" s="92"/>
      <c r="OWR9" s="92"/>
      <c r="OWS9" s="92"/>
      <c r="OWT9" s="92"/>
      <c r="OWU9" s="92"/>
      <c r="OWV9" s="92"/>
      <c r="OWW9" s="92"/>
      <c r="OWX9" s="92"/>
      <c r="OWY9" s="92"/>
      <c r="OWZ9" s="92"/>
      <c r="OXA9" s="92"/>
      <c r="OXB9" s="92"/>
      <c r="OXC9" s="92"/>
      <c r="OXD9" s="92"/>
      <c r="OXE9" s="92"/>
      <c r="OXF9" s="92"/>
      <c r="OXG9" s="92"/>
      <c r="OXH9" s="92"/>
      <c r="OXI9" s="92"/>
      <c r="OXJ9" s="92"/>
      <c r="OXK9" s="92"/>
      <c r="OXL9" s="92"/>
      <c r="OXM9" s="92"/>
      <c r="OXN9" s="92"/>
      <c r="OXO9" s="92"/>
      <c r="OXP9" s="92"/>
      <c r="OXQ9" s="92"/>
      <c r="OXR9" s="92"/>
      <c r="OXS9" s="92"/>
      <c r="OXT9" s="92"/>
      <c r="OXU9" s="92"/>
      <c r="OXV9" s="92"/>
      <c r="OXW9" s="92"/>
      <c r="OXX9" s="92"/>
      <c r="OXY9" s="92"/>
      <c r="OXZ9" s="92"/>
      <c r="OYA9" s="92"/>
      <c r="OYB9" s="92"/>
      <c r="OYC9" s="92"/>
      <c r="OYD9" s="92"/>
      <c r="OYE9" s="92"/>
      <c r="OYF9" s="92"/>
      <c r="OYG9" s="92"/>
      <c r="OYH9" s="92"/>
      <c r="OYI9" s="92"/>
      <c r="OYJ9" s="92"/>
      <c r="OYK9" s="92"/>
      <c r="OYL9" s="92"/>
      <c r="OYM9" s="92"/>
      <c r="OYN9" s="92"/>
      <c r="OYO9" s="92"/>
      <c r="OYP9" s="92"/>
      <c r="OYQ9" s="92"/>
      <c r="OYR9" s="92"/>
      <c r="OYS9" s="92"/>
      <c r="OYT9" s="92"/>
      <c r="OYU9" s="92"/>
      <c r="OYV9" s="92"/>
      <c r="OYW9" s="92"/>
      <c r="OYX9" s="92"/>
      <c r="OYY9" s="92"/>
      <c r="OYZ9" s="92"/>
      <c r="OZA9" s="92"/>
      <c r="OZB9" s="92"/>
      <c r="OZC9" s="92"/>
      <c r="OZD9" s="92"/>
      <c r="OZE9" s="92"/>
      <c r="OZF9" s="92"/>
      <c r="OZG9" s="92"/>
      <c r="OZH9" s="92"/>
      <c r="OZI9" s="92"/>
      <c r="OZJ9" s="92"/>
      <c r="OZK9" s="92"/>
      <c r="OZL9" s="92"/>
      <c r="OZM9" s="92"/>
      <c r="OZN9" s="92"/>
      <c r="OZO9" s="92"/>
      <c r="OZP9" s="92"/>
      <c r="OZQ9" s="92"/>
      <c r="OZR9" s="92"/>
      <c r="OZS9" s="92"/>
      <c r="OZT9" s="92"/>
      <c r="OZU9" s="92"/>
      <c r="OZV9" s="92"/>
      <c r="OZW9" s="92"/>
      <c r="OZX9" s="92"/>
      <c r="OZY9" s="92"/>
      <c r="OZZ9" s="92"/>
      <c r="PAA9" s="92"/>
      <c r="PAB9" s="92"/>
      <c r="PAC9" s="92"/>
      <c r="PAD9" s="92"/>
      <c r="PAE9" s="92"/>
      <c r="PAF9" s="92"/>
      <c r="PAG9" s="92"/>
      <c r="PAH9" s="92"/>
      <c r="PAI9" s="92"/>
      <c r="PAJ9" s="92"/>
      <c r="PAK9" s="92"/>
      <c r="PAL9" s="92"/>
      <c r="PAM9" s="92"/>
      <c r="PAN9" s="92"/>
      <c r="PAO9" s="92"/>
      <c r="PAP9" s="92"/>
      <c r="PAQ9" s="92"/>
      <c r="PAR9" s="92"/>
      <c r="PAS9" s="92"/>
      <c r="PAT9" s="92"/>
      <c r="PAU9" s="92"/>
      <c r="PAV9" s="92"/>
      <c r="PAW9" s="92"/>
      <c r="PAX9" s="92"/>
      <c r="PAY9" s="92"/>
      <c r="PAZ9" s="92"/>
      <c r="PBA9" s="92"/>
      <c r="PBB9" s="92"/>
      <c r="PBC9" s="92"/>
      <c r="PBD9" s="92"/>
      <c r="PBE9" s="92"/>
      <c r="PBF9" s="92"/>
      <c r="PBG9" s="92"/>
      <c r="PBH9" s="92"/>
      <c r="PBI9" s="92"/>
      <c r="PBJ9" s="92"/>
      <c r="PBK9" s="92"/>
      <c r="PBL9" s="92"/>
      <c r="PBM9" s="92"/>
      <c r="PBN9" s="92"/>
      <c r="PBO9" s="92"/>
      <c r="PBP9" s="92"/>
      <c r="PBQ9" s="92"/>
      <c r="PBR9" s="92"/>
      <c r="PBS9" s="92"/>
      <c r="PBT9" s="92"/>
      <c r="PBU9" s="92"/>
      <c r="PBV9" s="92"/>
      <c r="PBW9" s="92"/>
      <c r="PBX9" s="92"/>
      <c r="PBY9" s="92"/>
      <c r="PBZ9" s="92"/>
      <c r="PCA9" s="92"/>
      <c r="PCB9" s="92"/>
      <c r="PCC9" s="92"/>
      <c r="PCD9" s="92"/>
      <c r="PCE9" s="92"/>
      <c r="PCF9" s="92"/>
      <c r="PCG9" s="92"/>
      <c r="PCH9" s="92"/>
      <c r="PCI9" s="92"/>
      <c r="PCJ9" s="92"/>
      <c r="PCK9" s="92"/>
      <c r="PCL9" s="92"/>
      <c r="PCM9" s="92"/>
      <c r="PCN9" s="92"/>
      <c r="PCO9" s="92"/>
      <c r="PCP9" s="92"/>
      <c r="PCQ9" s="92"/>
      <c r="PCR9" s="92"/>
      <c r="PCS9" s="92"/>
      <c r="PCT9" s="92"/>
      <c r="PCU9" s="92"/>
      <c r="PCV9" s="92"/>
      <c r="PCW9" s="92"/>
      <c r="PCX9" s="92"/>
      <c r="PCY9" s="92"/>
      <c r="PCZ9" s="92"/>
      <c r="PDA9" s="92"/>
      <c r="PDB9" s="92"/>
      <c r="PDC9" s="92"/>
      <c r="PDD9" s="92"/>
      <c r="PDE9" s="92"/>
      <c r="PDF9" s="92"/>
      <c r="PDG9" s="92"/>
      <c r="PDH9" s="92"/>
      <c r="PDI9" s="92"/>
      <c r="PDJ9" s="92"/>
      <c r="PDK9" s="92"/>
      <c r="PDL9" s="92"/>
      <c r="PDM9" s="92"/>
      <c r="PDN9" s="92"/>
      <c r="PDO9" s="92"/>
      <c r="PDP9" s="92"/>
      <c r="PDQ9" s="92"/>
      <c r="PDR9" s="92"/>
      <c r="PDS9" s="92"/>
      <c r="PDT9" s="92"/>
      <c r="PDU9" s="92"/>
      <c r="PDV9" s="92"/>
      <c r="PDW9" s="92"/>
      <c r="PDX9" s="92"/>
      <c r="PDY9" s="92"/>
      <c r="PDZ9" s="92"/>
      <c r="PEA9" s="92"/>
      <c r="PEB9" s="92"/>
      <c r="PEC9" s="92"/>
      <c r="PED9" s="92"/>
      <c r="PEE9" s="92"/>
      <c r="PEF9" s="92"/>
      <c r="PEG9" s="92"/>
      <c r="PEH9" s="92"/>
      <c r="PEI9" s="92"/>
      <c r="PEJ9" s="92"/>
      <c r="PEK9" s="92"/>
      <c r="PEL9" s="92"/>
      <c r="PEM9" s="92"/>
      <c r="PEN9" s="92"/>
      <c r="PEO9" s="92"/>
      <c r="PEP9" s="92"/>
      <c r="PEQ9" s="92"/>
      <c r="PER9" s="92"/>
      <c r="PES9" s="92"/>
      <c r="PET9" s="92"/>
      <c r="PEU9" s="92"/>
      <c r="PEV9" s="92"/>
      <c r="PEW9" s="92"/>
      <c r="PEX9" s="92"/>
      <c r="PEY9" s="92"/>
      <c r="PEZ9" s="92"/>
      <c r="PFA9" s="92"/>
      <c r="PFB9" s="92"/>
      <c r="PFC9" s="92"/>
      <c r="PFD9" s="92"/>
      <c r="PFE9" s="92"/>
      <c r="PFF9" s="92"/>
      <c r="PFG9" s="92"/>
      <c r="PFH9" s="92"/>
      <c r="PFI9" s="92"/>
      <c r="PFJ9" s="92"/>
      <c r="PFK9" s="92"/>
      <c r="PFL9" s="92"/>
      <c r="PFM9" s="92"/>
      <c r="PFN9" s="92"/>
      <c r="PFO9" s="92"/>
      <c r="PFP9" s="92"/>
      <c r="PFQ9" s="92"/>
      <c r="PFR9" s="92"/>
      <c r="PFS9" s="92"/>
      <c r="PFT9" s="92"/>
      <c r="PFU9" s="92"/>
      <c r="PFV9" s="92"/>
      <c r="PFW9" s="92"/>
      <c r="PFX9" s="92"/>
      <c r="PFY9" s="92"/>
      <c r="PFZ9" s="92"/>
      <c r="PGA9" s="92"/>
      <c r="PGB9" s="92"/>
      <c r="PGC9" s="92"/>
      <c r="PGD9" s="92"/>
      <c r="PGE9" s="92"/>
      <c r="PGF9" s="92"/>
      <c r="PGG9" s="92"/>
      <c r="PGH9" s="92"/>
      <c r="PGI9" s="92"/>
      <c r="PGJ9" s="92"/>
      <c r="PGK9" s="92"/>
      <c r="PGL9" s="92"/>
      <c r="PGM9" s="92"/>
      <c r="PGN9" s="92"/>
      <c r="PGO9" s="92"/>
      <c r="PGP9" s="92"/>
      <c r="PGQ9" s="92"/>
      <c r="PGR9" s="92"/>
      <c r="PGS9" s="92"/>
      <c r="PGT9" s="92"/>
      <c r="PGU9" s="92"/>
      <c r="PGV9" s="92"/>
      <c r="PGW9" s="92"/>
      <c r="PGX9" s="92"/>
      <c r="PGY9" s="92"/>
      <c r="PGZ9" s="92"/>
      <c r="PHA9" s="92"/>
      <c r="PHB9" s="92"/>
      <c r="PHC9" s="92"/>
      <c r="PHD9" s="92"/>
      <c r="PHE9" s="92"/>
      <c r="PHF9" s="92"/>
      <c r="PHG9" s="92"/>
      <c r="PHH9" s="92"/>
      <c r="PHI9" s="92"/>
      <c r="PHJ9" s="92"/>
      <c r="PHK9" s="92"/>
      <c r="PHL9" s="92"/>
      <c r="PHM9" s="92"/>
      <c r="PHN9" s="92"/>
      <c r="PHO9" s="92"/>
      <c r="PHP9" s="92"/>
      <c r="PHQ9" s="92"/>
      <c r="PHR9" s="92"/>
      <c r="PHS9" s="92"/>
      <c r="PHT9" s="92"/>
      <c r="PHU9" s="92"/>
      <c r="PHV9" s="92"/>
      <c r="PHW9" s="92"/>
      <c r="PHX9" s="92"/>
      <c r="PHY9" s="92"/>
      <c r="PHZ9" s="92"/>
      <c r="PIA9" s="92"/>
      <c r="PIB9" s="92"/>
      <c r="PIC9" s="92"/>
      <c r="PID9" s="92"/>
      <c r="PIE9" s="92"/>
      <c r="PIF9" s="92"/>
      <c r="PIG9" s="92"/>
      <c r="PIH9" s="92"/>
      <c r="PII9" s="92"/>
      <c r="PIJ9" s="92"/>
      <c r="PIK9" s="92"/>
      <c r="PIL9" s="92"/>
      <c r="PIM9" s="92"/>
      <c r="PIN9" s="92"/>
      <c r="PIO9" s="92"/>
      <c r="PIP9" s="92"/>
      <c r="PIQ9" s="92"/>
      <c r="PIR9" s="92"/>
      <c r="PIS9" s="92"/>
      <c r="PIT9" s="92"/>
      <c r="PIU9" s="92"/>
      <c r="PIV9" s="92"/>
      <c r="PIW9" s="92"/>
      <c r="PIX9" s="92"/>
      <c r="PIY9" s="92"/>
      <c r="PIZ9" s="92"/>
      <c r="PJA9" s="92"/>
      <c r="PJB9" s="92"/>
      <c r="PJC9" s="92"/>
      <c r="PJD9" s="92"/>
      <c r="PJE9" s="92"/>
      <c r="PJF9" s="92"/>
      <c r="PJG9" s="92"/>
      <c r="PJH9" s="92"/>
      <c r="PJI9" s="92"/>
      <c r="PJJ9" s="92"/>
      <c r="PJK9" s="92"/>
      <c r="PJL9" s="92"/>
      <c r="PJM9" s="92"/>
      <c r="PJN9" s="92"/>
      <c r="PJO9" s="92"/>
      <c r="PJP9" s="92"/>
      <c r="PJQ9" s="92"/>
      <c r="PJR9" s="92"/>
      <c r="PJS9" s="92"/>
      <c r="PJT9" s="92"/>
      <c r="PJU9" s="92"/>
      <c r="PJV9" s="92"/>
      <c r="PJW9" s="92"/>
      <c r="PJX9" s="92"/>
      <c r="PJY9" s="92"/>
      <c r="PJZ9" s="92"/>
      <c r="PKA9" s="92"/>
      <c r="PKB9" s="92"/>
      <c r="PKC9" s="92"/>
      <c r="PKD9" s="92"/>
      <c r="PKE9" s="92"/>
      <c r="PKF9" s="92"/>
      <c r="PKG9" s="92"/>
      <c r="PKH9" s="92"/>
      <c r="PKI9" s="92"/>
      <c r="PKJ9" s="92"/>
      <c r="PKK9" s="92"/>
      <c r="PKL9" s="92"/>
      <c r="PKM9" s="92"/>
      <c r="PKN9" s="92"/>
      <c r="PKO9" s="92"/>
      <c r="PKP9" s="92"/>
      <c r="PKQ9" s="92"/>
      <c r="PKR9" s="92"/>
      <c r="PKS9" s="92"/>
      <c r="PKT9" s="92"/>
      <c r="PKU9" s="92"/>
      <c r="PKV9" s="92"/>
      <c r="PKW9" s="92"/>
      <c r="PKX9" s="92"/>
      <c r="PKY9" s="92"/>
      <c r="PKZ9" s="92"/>
      <c r="PLA9" s="92"/>
      <c r="PLB9" s="92"/>
      <c r="PLC9" s="92"/>
      <c r="PLD9" s="92"/>
      <c r="PLE9" s="92"/>
      <c r="PLF9" s="92"/>
      <c r="PLG9" s="92"/>
      <c r="PLH9" s="92"/>
      <c r="PLI9" s="92"/>
      <c r="PLJ9" s="92"/>
      <c r="PLK9" s="92"/>
      <c r="PLL9" s="92"/>
      <c r="PLM9" s="92"/>
      <c r="PLN9" s="92"/>
      <c r="PLO9" s="92"/>
      <c r="PLP9" s="92"/>
      <c r="PLQ9" s="92"/>
      <c r="PLR9" s="92"/>
      <c r="PLS9" s="92"/>
      <c r="PLT9" s="92"/>
      <c r="PLU9" s="92"/>
      <c r="PLV9" s="92"/>
      <c r="PLW9" s="92"/>
      <c r="PLX9" s="92"/>
      <c r="PLY9" s="92"/>
      <c r="PLZ9" s="92"/>
      <c r="PMA9" s="92"/>
      <c r="PMB9" s="92"/>
      <c r="PMC9" s="92"/>
      <c r="PMD9" s="92"/>
      <c r="PME9" s="92"/>
      <c r="PMF9" s="92"/>
      <c r="PMG9" s="92"/>
      <c r="PMH9" s="92"/>
      <c r="PMI9" s="92"/>
      <c r="PMJ9" s="92"/>
      <c r="PMK9" s="92"/>
      <c r="PML9" s="92"/>
      <c r="PMM9" s="92"/>
      <c r="PMN9" s="92"/>
      <c r="PMO9" s="92"/>
      <c r="PMP9" s="92"/>
      <c r="PMQ9" s="92"/>
      <c r="PMR9" s="92"/>
      <c r="PMS9" s="92"/>
      <c r="PMT9" s="92"/>
      <c r="PMU9" s="92"/>
      <c r="PMV9" s="92"/>
      <c r="PMW9" s="92"/>
      <c r="PMX9" s="92"/>
      <c r="PMY9" s="92"/>
      <c r="PMZ9" s="92"/>
      <c r="PNA9" s="92"/>
      <c r="PNB9" s="92"/>
      <c r="PNC9" s="92"/>
      <c r="PND9" s="92"/>
      <c r="PNE9" s="92"/>
      <c r="PNF9" s="92"/>
      <c r="PNG9" s="92"/>
      <c r="PNH9" s="92"/>
      <c r="PNI9" s="92"/>
      <c r="PNJ9" s="92"/>
      <c r="PNK9" s="92"/>
      <c r="PNL9" s="92"/>
      <c r="PNM9" s="92"/>
      <c r="PNN9" s="92"/>
      <c r="PNO9" s="92"/>
      <c r="PNP9" s="92"/>
      <c r="PNQ9" s="92"/>
      <c r="PNR9" s="92"/>
      <c r="PNS9" s="92"/>
      <c r="PNT9" s="92"/>
      <c r="PNU9" s="92"/>
      <c r="PNV9" s="92"/>
      <c r="PNW9" s="92"/>
      <c r="PNX9" s="92"/>
      <c r="PNY9" s="92"/>
      <c r="PNZ9" s="92"/>
      <c r="POA9" s="92"/>
      <c r="POB9" s="92"/>
      <c r="POC9" s="92"/>
      <c r="POD9" s="92"/>
      <c r="POE9" s="92"/>
      <c r="POF9" s="92"/>
      <c r="POG9" s="92"/>
      <c r="POH9" s="92"/>
      <c r="POI9" s="92"/>
      <c r="POJ9" s="92"/>
      <c r="POK9" s="92"/>
      <c r="POL9" s="92"/>
      <c r="POM9" s="92"/>
      <c r="PON9" s="92"/>
      <c r="POO9" s="92"/>
      <c r="POP9" s="92"/>
      <c r="POQ9" s="92"/>
      <c r="POR9" s="92"/>
      <c r="POS9" s="92"/>
      <c r="POT9" s="92"/>
      <c r="POU9" s="92"/>
      <c r="POV9" s="92"/>
      <c r="POW9" s="92"/>
      <c r="POX9" s="92"/>
      <c r="POY9" s="92"/>
      <c r="POZ9" s="92"/>
      <c r="PPA9" s="92"/>
      <c r="PPB9" s="92"/>
      <c r="PPC9" s="92"/>
      <c r="PPD9" s="92"/>
      <c r="PPE9" s="92"/>
      <c r="PPF9" s="92"/>
      <c r="PPG9" s="92"/>
      <c r="PPH9" s="92"/>
      <c r="PPI9" s="92"/>
      <c r="PPJ9" s="92"/>
      <c r="PPK9" s="92"/>
      <c r="PPL9" s="92"/>
      <c r="PPM9" s="92"/>
      <c r="PPN9" s="92"/>
      <c r="PPO9" s="92"/>
      <c r="PPP9" s="92"/>
      <c r="PPQ9" s="92"/>
      <c r="PPR9" s="92"/>
      <c r="PPS9" s="92"/>
      <c r="PPT9" s="92"/>
      <c r="PPU9" s="92"/>
      <c r="PPV9" s="92"/>
      <c r="PPW9" s="92"/>
      <c r="PPX9" s="92"/>
      <c r="PPY9" s="92"/>
      <c r="PPZ9" s="92"/>
      <c r="PQA9" s="92"/>
      <c r="PQB9" s="92"/>
      <c r="PQC9" s="92"/>
      <c r="PQD9" s="92"/>
      <c r="PQE9" s="92"/>
      <c r="PQF9" s="92"/>
      <c r="PQG9" s="92"/>
      <c r="PQH9" s="92"/>
      <c r="PQI9" s="92"/>
      <c r="PQJ9" s="92"/>
      <c r="PQK9" s="92"/>
      <c r="PQL9" s="92"/>
      <c r="PQM9" s="92"/>
      <c r="PQN9" s="92"/>
      <c r="PQO9" s="92"/>
      <c r="PQP9" s="92"/>
      <c r="PQQ9" s="92"/>
      <c r="PQR9" s="92"/>
      <c r="PQS9" s="92"/>
      <c r="PQT9" s="92"/>
      <c r="PQU9" s="92"/>
      <c r="PQV9" s="92"/>
      <c r="PQW9" s="92"/>
      <c r="PQX9" s="92"/>
      <c r="PQY9" s="92"/>
      <c r="PQZ9" s="92"/>
      <c r="PRA9" s="92"/>
      <c r="PRB9" s="92"/>
      <c r="PRC9" s="92"/>
      <c r="PRD9" s="92"/>
      <c r="PRE9" s="92"/>
      <c r="PRF9" s="92"/>
      <c r="PRG9" s="92"/>
      <c r="PRH9" s="92"/>
      <c r="PRI9" s="92"/>
      <c r="PRJ9" s="92"/>
      <c r="PRK9" s="92"/>
      <c r="PRL9" s="92"/>
      <c r="PRM9" s="92"/>
      <c r="PRN9" s="92"/>
      <c r="PRO9" s="92"/>
      <c r="PRP9" s="92"/>
      <c r="PRQ9" s="92"/>
      <c r="PRR9" s="92"/>
      <c r="PRS9" s="92"/>
      <c r="PRT9" s="92"/>
      <c r="PRU9" s="92"/>
      <c r="PRV9" s="92"/>
      <c r="PRW9" s="92"/>
      <c r="PRX9" s="92"/>
      <c r="PRY9" s="92"/>
      <c r="PRZ9" s="92"/>
      <c r="PSA9" s="92"/>
      <c r="PSB9" s="92"/>
      <c r="PSC9" s="92"/>
      <c r="PSD9" s="92"/>
      <c r="PSE9" s="92"/>
      <c r="PSF9" s="92"/>
      <c r="PSG9" s="92"/>
      <c r="PSH9" s="92"/>
      <c r="PSI9" s="92"/>
      <c r="PSJ9" s="92"/>
      <c r="PSK9" s="92"/>
      <c r="PSL9" s="92"/>
      <c r="PSM9" s="92"/>
      <c r="PSN9" s="92"/>
      <c r="PSO9" s="92"/>
      <c r="PSP9" s="92"/>
      <c r="PSQ9" s="92"/>
      <c r="PSR9" s="92"/>
      <c r="PSS9" s="92"/>
      <c r="PST9" s="92"/>
      <c r="PSU9" s="92"/>
      <c r="PSV9" s="92"/>
      <c r="PSW9" s="92"/>
      <c r="PSX9" s="92"/>
      <c r="PSY9" s="92"/>
      <c r="PSZ9" s="92"/>
      <c r="PTA9" s="92"/>
      <c r="PTB9" s="92"/>
      <c r="PTC9" s="92"/>
      <c r="PTD9" s="92"/>
      <c r="PTE9" s="92"/>
      <c r="PTF9" s="92"/>
      <c r="PTG9" s="92"/>
      <c r="PTH9" s="92"/>
      <c r="PTI9" s="92"/>
      <c r="PTJ9" s="92"/>
      <c r="PTK9" s="92"/>
      <c r="PTL9" s="92"/>
      <c r="PTM9" s="92"/>
      <c r="PTN9" s="92"/>
      <c r="PTO9" s="92"/>
      <c r="PTP9" s="92"/>
      <c r="PTQ9" s="92"/>
      <c r="PTR9" s="92"/>
      <c r="PTS9" s="92"/>
      <c r="PTT9" s="92"/>
      <c r="PTU9" s="92"/>
      <c r="PTV9" s="92"/>
      <c r="PTW9" s="92"/>
      <c r="PTX9" s="92"/>
      <c r="PTY9" s="92"/>
      <c r="PTZ9" s="92"/>
      <c r="PUA9" s="92"/>
      <c r="PUB9" s="92"/>
      <c r="PUC9" s="92"/>
      <c r="PUD9" s="92"/>
      <c r="PUE9" s="92"/>
      <c r="PUF9" s="92"/>
      <c r="PUG9" s="92"/>
      <c r="PUH9" s="92"/>
      <c r="PUI9" s="92"/>
      <c r="PUJ9" s="92"/>
      <c r="PUK9" s="92"/>
      <c r="PUL9" s="92"/>
      <c r="PUM9" s="92"/>
      <c r="PUN9" s="92"/>
      <c r="PUO9" s="92"/>
      <c r="PUP9" s="92"/>
      <c r="PUQ9" s="92"/>
      <c r="PUR9" s="92"/>
      <c r="PUS9" s="92"/>
      <c r="PUT9" s="92"/>
      <c r="PUU9" s="92"/>
      <c r="PUV9" s="92"/>
      <c r="PUW9" s="92"/>
      <c r="PUX9" s="92"/>
      <c r="PUY9" s="92"/>
      <c r="PUZ9" s="92"/>
      <c r="PVA9" s="92"/>
      <c r="PVB9" s="92"/>
      <c r="PVC9" s="92"/>
      <c r="PVD9" s="92"/>
      <c r="PVE9" s="92"/>
      <c r="PVF9" s="92"/>
      <c r="PVG9" s="92"/>
      <c r="PVH9" s="92"/>
      <c r="PVI9" s="92"/>
      <c r="PVJ9" s="92"/>
      <c r="PVK9" s="92"/>
      <c r="PVL9" s="92"/>
      <c r="PVM9" s="92"/>
      <c r="PVN9" s="92"/>
      <c r="PVO9" s="92"/>
      <c r="PVP9" s="92"/>
      <c r="PVQ9" s="92"/>
      <c r="PVR9" s="92"/>
      <c r="PVS9" s="92"/>
      <c r="PVT9" s="92"/>
      <c r="PVU9" s="92"/>
      <c r="PVV9" s="92"/>
      <c r="PVW9" s="92"/>
      <c r="PVX9" s="92"/>
      <c r="PVY9" s="92"/>
      <c r="PVZ9" s="92"/>
      <c r="PWA9" s="92"/>
      <c r="PWB9" s="92"/>
      <c r="PWC9" s="92"/>
      <c r="PWD9" s="92"/>
      <c r="PWE9" s="92"/>
      <c r="PWF9" s="92"/>
      <c r="PWG9" s="92"/>
      <c r="PWH9" s="92"/>
      <c r="PWI9" s="92"/>
      <c r="PWJ9" s="92"/>
      <c r="PWK9" s="92"/>
      <c r="PWL9" s="92"/>
      <c r="PWM9" s="92"/>
      <c r="PWN9" s="92"/>
      <c r="PWO9" s="92"/>
      <c r="PWP9" s="92"/>
      <c r="PWQ9" s="92"/>
      <c r="PWR9" s="92"/>
      <c r="PWS9" s="92"/>
      <c r="PWT9" s="92"/>
      <c r="PWU9" s="92"/>
      <c r="PWV9" s="92"/>
      <c r="PWW9" s="92"/>
      <c r="PWX9" s="92"/>
      <c r="PWY9" s="92"/>
      <c r="PWZ9" s="92"/>
      <c r="PXA9" s="92"/>
      <c r="PXB9" s="92"/>
      <c r="PXC9" s="92"/>
      <c r="PXD9" s="92"/>
      <c r="PXE9" s="92"/>
      <c r="PXF9" s="92"/>
      <c r="PXG9" s="92"/>
      <c r="PXH9" s="92"/>
      <c r="PXI9" s="92"/>
      <c r="PXJ9" s="92"/>
      <c r="PXK9" s="92"/>
      <c r="PXL9" s="92"/>
      <c r="PXM9" s="92"/>
      <c r="PXN9" s="92"/>
      <c r="PXO9" s="92"/>
      <c r="PXP9" s="92"/>
      <c r="PXQ9" s="92"/>
      <c r="PXR9" s="92"/>
      <c r="PXS9" s="92"/>
      <c r="PXT9" s="92"/>
      <c r="PXU9" s="92"/>
      <c r="PXV9" s="92"/>
      <c r="PXW9" s="92"/>
      <c r="PXX9" s="92"/>
      <c r="PXY9" s="92"/>
      <c r="PXZ9" s="92"/>
      <c r="PYA9" s="92"/>
      <c r="PYB9" s="92"/>
      <c r="PYC9" s="92"/>
      <c r="PYD9" s="92"/>
      <c r="PYE9" s="92"/>
      <c r="PYF9" s="92"/>
      <c r="PYG9" s="92"/>
      <c r="PYH9" s="92"/>
      <c r="PYI9" s="92"/>
      <c r="PYJ9" s="92"/>
      <c r="PYK9" s="92"/>
      <c r="PYL9" s="92"/>
      <c r="PYM9" s="92"/>
      <c r="PYN9" s="92"/>
      <c r="PYO9" s="92"/>
      <c r="PYP9" s="92"/>
      <c r="PYQ9" s="92"/>
      <c r="PYR9" s="92"/>
      <c r="PYS9" s="92"/>
      <c r="PYT9" s="92"/>
      <c r="PYU9" s="92"/>
      <c r="PYV9" s="92"/>
      <c r="PYW9" s="92"/>
      <c r="PYX9" s="92"/>
      <c r="PYY9" s="92"/>
      <c r="PYZ9" s="92"/>
      <c r="PZA9" s="92"/>
      <c r="PZB9" s="92"/>
      <c r="PZC9" s="92"/>
      <c r="PZD9" s="92"/>
      <c r="PZE9" s="92"/>
      <c r="PZF9" s="92"/>
      <c r="PZG9" s="92"/>
      <c r="PZH9" s="92"/>
      <c r="PZI9" s="92"/>
      <c r="PZJ9" s="92"/>
      <c r="PZK9" s="92"/>
      <c r="PZL9" s="92"/>
      <c r="PZM9" s="92"/>
      <c r="PZN9" s="92"/>
      <c r="PZO9" s="92"/>
      <c r="PZP9" s="92"/>
      <c r="PZQ9" s="92"/>
      <c r="PZR9" s="92"/>
      <c r="PZS9" s="92"/>
      <c r="PZT9" s="92"/>
      <c r="PZU9" s="92"/>
      <c r="PZV9" s="92"/>
      <c r="PZW9" s="92"/>
      <c r="PZX9" s="92"/>
      <c r="PZY9" s="92"/>
      <c r="PZZ9" s="92"/>
      <c r="QAA9" s="92"/>
      <c r="QAB9" s="92"/>
      <c r="QAC9" s="92"/>
      <c r="QAD9" s="92"/>
      <c r="QAE9" s="92"/>
      <c r="QAF9" s="92"/>
      <c r="QAG9" s="92"/>
      <c r="QAH9" s="92"/>
      <c r="QAI9" s="92"/>
      <c r="QAJ9" s="92"/>
      <c r="QAK9" s="92"/>
      <c r="QAL9" s="92"/>
      <c r="QAM9" s="92"/>
      <c r="QAN9" s="92"/>
      <c r="QAO9" s="92"/>
      <c r="QAP9" s="92"/>
      <c r="QAQ9" s="92"/>
      <c r="QAR9" s="92"/>
      <c r="QAS9" s="92"/>
      <c r="QAT9" s="92"/>
      <c r="QAU9" s="92"/>
      <c r="QAV9" s="92"/>
      <c r="QAW9" s="92"/>
      <c r="QAX9" s="92"/>
      <c r="QAY9" s="92"/>
      <c r="QAZ9" s="92"/>
      <c r="QBA9" s="92"/>
      <c r="QBB9" s="92"/>
      <c r="QBC9" s="92"/>
      <c r="QBD9" s="92"/>
      <c r="QBE9" s="92"/>
      <c r="QBF9" s="92"/>
      <c r="QBG9" s="92"/>
      <c r="QBH9" s="92"/>
      <c r="QBI9" s="92"/>
      <c r="QBJ9" s="92"/>
      <c r="QBK9" s="92"/>
      <c r="QBL9" s="92"/>
      <c r="QBM9" s="92"/>
      <c r="QBN9" s="92"/>
      <c r="QBO9" s="92"/>
      <c r="QBP9" s="92"/>
      <c r="QBQ9" s="92"/>
      <c r="QBR9" s="92"/>
      <c r="QBS9" s="92"/>
      <c r="QBT9" s="92"/>
      <c r="QBU9" s="92"/>
      <c r="QBV9" s="92"/>
      <c r="QBW9" s="92"/>
      <c r="QBX9" s="92"/>
      <c r="QBY9" s="92"/>
      <c r="QBZ9" s="92"/>
      <c r="QCA9" s="92"/>
      <c r="QCB9" s="92"/>
      <c r="QCC9" s="92"/>
      <c r="QCD9" s="92"/>
      <c r="QCE9" s="92"/>
      <c r="QCF9" s="92"/>
      <c r="QCG9" s="92"/>
      <c r="QCH9" s="92"/>
      <c r="QCI9" s="92"/>
      <c r="QCJ9" s="92"/>
      <c r="QCK9" s="92"/>
      <c r="QCL9" s="92"/>
      <c r="QCM9" s="92"/>
      <c r="QCN9" s="92"/>
      <c r="QCO9" s="92"/>
      <c r="QCP9" s="92"/>
      <c r="QCQ9" s="92"/>
      <c r="QCR9" s="92"/>
      <c r="QCS9" s="92"/>
      <c r="QCT9" s="92"/>
      <c r="QCU9" s="92"/>
      <c r="QCV9" s="92"/>
      <c r="QCW9" s="92"/>
      <c r="QCX9" s="92"/>
      <c r="QCY9" s="92"/>
      <c r="QCZ9" s="92"/>
      <c r="QDA9" s="92"/>
      <c r="QDB9" s="92"/>
      <c r="QDC9" s="92"/>
      <c r="QDD9" s="92"/>
      <c r="QDE9" s="92"/>
      <c r="QDF9" s="92"/>
      <c r="QDG9" s="92"/>
      <c r="QDH9" s="92"/>
      <c r="QDI9" s="92"/>
      <c r="QDJ9" s="92"/>
      <c r="QDK9" s="92"/>
      <c r="QDL9" s="92"/>
      <c r="QDM9" s="92"/>
      <c r="QDN9" s="92"/>
      <c r="QDO9" s="92"/>
      <c r="QDP9" s="92"/>
      <c r="QDQ9" s="92"/>
      <c r="QDR9" s="92"/>
      <c r="QDS9" s="92"/>
      <c r="QDT9" s="92"/>
      <c r="QDU9" s="92"/>
      <c r="QDV9" s="92"/>
      <c r="QDW9" s="92"/>
      <c r="QDX9" s="92"/>
      <c r="QDY9" s="92"/>
      <c r="QDZ9" s="92"/>
      <c r="QEA9" s="92"/>
      <c r="QEB9" s="92"/>
      <c r="QEC9" s="92"/>
      <c r="QED9" s="92"/>
      <c r="QEE9" s="92"/>
      <c r="QEF9" s="92"/>
      <c r="QEG9" s="92"/>
      <c r="QEH9" s="92"/>
      <c r="QEI9" s="92"/>
      <c r="QEJ9" s="92"/>
      <c r="QEK9" s="92"/>
      <c r="QEL9" s="92"/>
      <c r="QEM9" s="92"/>
      <c r="QEN9" s="92"/>
      <c r="QEO9" s="92"/>
      <c r="QEP9" s="92"/>
      <c r="QEQ9" s="92"/>
      <c r="QER9" s="92"/>
      <c r="QES9" s="92"/>
      <c r="QET9" s="92"/>
      <c r="QEU9" s="92"/>
      <c r="QEV9" s="92"/>
      <c r="QEW9" s="92"/>
      <c r="QEX9" s="92"/>
      <c r="QEY9" s="92"/>
      <c r="QEZ9" s="92"/>
      <c r="QFA9" s="92"/>
      <c r="QFB9" s="92"/>
      <c r="QFC9" s="92"/>
      <c r="QFD9" s="92"/>
      <c r="QFE9" s="92"/>
      <c r="QFF9" s="92"/>
      <c r="QFG9" s="92"/>
      <c r="QFH9" s="92"/>
      <c r="QFI9" s="92"/>
      <c r="QFJ9" s="92"/>
      <c r="QFK9" s="92"/>
      <c r="QFL9" s="92"/>
      <c r="QFM9" s="92"/>
      <c r="QFN9" s="92"/>
      <c r="QFO9" s="92"/>
      <c r="QFP9" s="92"/>
      <c r="QFQ9" s="92"/>
      <c r="QFR9" s="92"/>
      <c r="QFS9" s="92"/>
      <c r="QFT9" s="92"/>
      <c r="QFU9" s="92"/>
      <c r="QFV9" s="92"/>
      <c r="QFW9" s="92"/>
      <c r="QFX9" s="92"/>
      <c r="QFY9" s="92"/>
      <c r="QFZ9" s="92"/>
      <c r="QGA9" s="92"/>
      <c r="QGB9" s="92"/>
      <c r="QGC9" s="92"/>
      <c r="QGD9" s="92"/>
      <c r="QGE9" s="92"/>
      <c r="QGF9" s="92"/>
      <c r="QGG9" s="92"/>
      <c r="QGH9" s="92"/>
      <c r="QGI9" s="92"/>
      <c r="QGJ9" s="92"/>
      <c r="QGK9" s="92"/>
      <c r="QGL9" s="92"/>
      <c r="QGM9" s="92"/>
      <c r="QGN9" s="92"/>
      <c r="QGO9" s="92"/>
      <c r="QGP9" s="92"/>
      <c r="QGQ9" s="92"/>
      <c r="QGR9" s="92"/>
      <c r="QGS9" s="92"/>
      <c r="QGT9" s="92"/>
      <c r="QGU9" s="92"/>
      <c r="QGV9" s="92"/>
      <c r="QGW9" s="92"/>
      <c r="QGX9" s="92"/>
      <c r="QGY9" s="92"/>
      <c r="QGZ9" s="92"/>
      <c r="QHA9" s="92"/>
      <c r="QHB9" s="92"/>
      <c r="QHC9" s="92"/>
      <c r="QHD9" s="92"/>
      <c r="QHE9" s="92"/>
      <c r="QHF9" s="92"/>
      <c r="QHG9" s="92"/>
      <c r="QHH9" s="92"/>
      <c r="QHI9" s="92"/>
      <c r="QHJ9" s="92"/>
      <c r="QHK9" s="92"/>
      <c r="QHL9" s="92"/>
      <c r="QHM9" s="92"/>
      <c r="QHN9" s="92"/>
      <c r="QHO9" s="92"/>
      <c r="QHP9" s="92"/>
      <c r="QHQ9" s="92"/>
      <c r="QHR9" s="92"/>
      <c r="QHS9" s="92"/>
      <c r="QHT9" s="92"/>
      <c r="QHU9" s="92"/>
      <c r="QHV9" s="92"/>
      <c r="QHW9" s="92"/>
      <c r="QHX9" s="92"/>
      <c r="QHY9" s="92"/>
      <c r="QHZ9" s="92"/>
      <c r="QIA9" s="92"/>
      <c r="QIB9" s="92"/>
      <c r="QIC9" s="92"/>
      <c r="QID9" s="92"/>
      <c r="QIE9" s="92"/>
      <c r="QIF9" s="92"/>
      <c r="QIG9" s="92"/>
      <c r="QIH9" s="92"/>
      <c r="QII9" s="92"/>
      <c r="QIJ9" s="92"/>
      <c r="QIK9" s="92"/>
      <c r="QIL9" s="92"/>
      <c r="QIM9" s="92"/>
      <c r="QIN9" s="92"/>
      <c r="QIO9" s="92"/>
      <c r="QIP9" s="92"/>
      <c r="QIQ9" s="92"/>
      <c r="QIR9" s="92"/>
      <c r="QIS9" s="92"/>
      <c r="QIT9" s="92"/>
      <c r="QIU9" s="92"/>
      <c r="QIV9" s="92"/>
      <c r="QIW9" s="92"/>
      <c r="QIX9" s="92"/>
      <c r="QIY9" s="92"/>
      <c r="QIZ9" s="92"/>
      <c r="QJA9" s="92"/>
      <c r="QJB9" s="92"/>
      <c r="QJC9" s="92"/>
      <c r="QJD9" s="92"/>
      <c r="QJE9" s="92"/>
      <c r="QJF9" s="92"/>
      <c r="QJG9" s="92"/>
      <c r="QJH9" s="92"/>
      <c r="QJI9" s="92"/>
      <c r="QJJ9" s="92"/>
      <c r="QJK9" s="92"/>
      <c r="QJL9" s="92"/>
      <c r="QJM9" s="92"/>
      <c r="QJN9" s="92"/>
      <c r="QJO9" s="92"/>
      <c r="QJP9" s="92"/>
      <c r="QJQ9" s="92"/>
      <c r="QJR9" s="92"/>
      <c r="QJS9" s="92"/>
      <c r="QJT9" s="92"/>
      <c r="QJU9" s="92"/>
      <c r="QJV9" s="92"/>
      <c r="QJW9" s="92"/>
      <c r="QJX9" s="92"/>
      <c r="QJY9" s="92"/>
      <c r="QJZ9" s="92"/>
      <c r="QKA9" s="92"/>
      <c r="QKB9" s="92"/>
      <c r="QKC9" s="92"/>
      <c r="QKD9" s="92"/>
      <c r="QKE9" s="92"/>
      <c r="QKF9" s="92"/>
      <c r="QKG9" s="92"/>
      <c r="QKH9" s="92"/>
      <c r="QKI9" s="92"/>
      <c r="QKJ9" s="92"/>
      <c r="QKK9" s="92"/>
      <c r="QKL9" s="92"/>
      <c r="QKM9" s="92"/>
      <c r="QKN9" s="92"/>
      <c r="QKO9" s="92"/>
      <c r="QKP9" s="92"/>
      <c r="QKQ9" s="92"/>
      <c r="QKR9" s="92"/>
      <c r="QKS9" s="92"/>
      <c r="QKT9" s="92"/>
      <c r="QKU9" s="92"/>
      <c r="QKV9" s="92"/>
      <c r="QKW9" s="92"/>
      <c r="QKX9" s="92"/>
      <c r="QKY9" s="92"/>
      <c r="QKZ9" s="92"/>
      <c r="QLA9" s="92"/>
      <c r="QLB9" s="92"/>
      <c r="QLC9" s="92"/>
      <c r="QLD9" s="92"/>
      <c r="QLE9" s="92"/>
      <c r="QLF9" s="92"/>
      <c r="QLG9" s="92"/>
      <c r="QLH9" s="92"/>
      <c r="QLI9" s="92"/>
      <c r="QLJ9" s="92"/>
      <c r="QLK9" s="92"/>
      <c r="QLL9" s="92"/>
      <c r="QLM9" s="92"/>
      <c r="QLN9" s="92"/>
      <c r="QLO9" s="92"/>
      <c r="QLP9" s="92"/>
      <c r="QLQ9" s="92"/>
      <c r="QLR9" s="92"/>
      <c r="QLS9" s="92"/>
      <c r="QLT9" s="92"/>
      <c r="QLU9" s="92"/>
      <c r="QLV9" s="92"/>
      <c r="QLW9" s="92"/>
      <c r="QLX9" s="92"/>
      <c r="QLY9" s="92"/>
      <c r="QLZ9" s="92"/>
      <c r="QMA9" s="92"/>
      <c r="QMB9" s="92"/>
      <c r="QMC9" s="92"/>
      <c r="QMD9" s="92"/>
      <c r="QME9" s="92"/>
      <c r="QMF9" s="92"/>
      <c r="QMG9" s="92"/>
      <c r="QMH9" s="92"/>
      <c r="QMI9" s="92"/>
      <c r="QMJ9" s="92"/>
      <c r="QMK9" s="92"/>
      <c r="QML9" s="92"/>
      <c r="QMM9" s="92"/>
      <c r="QMN9" s="92"/>
      <c r="QMO9" s="92"/>
      <c r="QMP9" s="92"/>
      <c r="QMQ9" s="92"/>
      <c r="QMR9" s="92"/>
      <c r="QMS9" s="92"/>
      <c r="QMT9" s="92"/>
      <c r="QMU9" s="92"/>
      <c r="QMV9" s="92"/>
      <c r="QMW9" s="92"/>
      <c r="QMX9" s="92"/>
      <c r="QMY9" s="92"/>
      <c r="QMZ9" s="92"/>
      <c r="QNA9" s="92"/>
      <c r="QNB9" s="92"/>
      <c r="QNC9" s="92"/>
      <c r="QND9" s="92"/>
      <c r="QNE9" s="92"/>
      <c r="QNF9" s="92"/>
      <c r="QNG9" s="92"/>
      <c r="QNH9" s="92"/>
      <c r="QNI9" s="92"/>
      <c r="QNJ9" s="92"/>
      <c r="QNK9" s="92"/>
      <c r="QNL9" s="92"/>
      <c r="QNM9" s="92"/>
      <c r="QNN9" s="92"/>
      <c r="QNO9" s="92"/>
      <c r="QNP9" s="92"/>
      <c r="QNQ9" s="92"/>
      <c r="QNR9" s="92"/>
      <c r="QNS9" s="92"/>
      <c r="QNT9" s="92"/>
      <c r="QNU9" s="92"/>
      <c r="QNV9" s="92"/>
      <c r="QNW9" s="92"/>
      <c r="QNX9" s="92"/>
      <c r="QNY9" s="92"/>
      <c r="QNZ9" s="92"/>
      <c r="QOA9" s="92"/>
      <c r="QOB9" s="92"/>
      <c r="QOC9" s="92"/>
      <c r="QOD9" s="92"/>
      <c r="QOE9" s="92"/>
      <c r="QOF9" s="92"/>
      <c r="QOG9" s="92"/>
      <c r="QOH9" s="92"/>
      <c r="QOI9" s="92"/>
      <c r="QOJ9" s="92"/>
      <c r="QOK9" s="92"/>
      <c r="QOL9" s="92"/>
      <c r="QOM9" s="92"/>
      <c r="QON9" s="92"/>
      <c r="QOO9" s="92"/>
      <c r="QOP9" s="92"/>
      <c r="QOQ9" s="92"/>
      <c r="QOR9" s="92"/>
      <c r="QOS9" s="92"/>
      <c r="QOT9" s="92"/>
      <c r="QOU9" s="92"/>
      <c r="QOV9" s="92"/>
      <c r="QOW9" s="92"/>
      <c r="QOX9" s="92"/>
      <c r="QOY9" s="92"/>
      <c r="QOZ9" s="92"/>
      <c r="QPA9" s="92"/>
      <c r="QPB9" s="92"/>
      <c r="QPC9" s="92"/>
      <c r="QPD9" s="92"/>
      <c r="QPE9" s="92"/>
      <c r="QPF9" s="92"/>
      <c r="QPG9" s="92"/>
      <c r="QPH9" s="92"/>
      <c r="QPI9" s="92"/>
      <c r="QPJ9" s="92"/>
      <c r="QPK9" s="92"/>
      <c r="QPL9" s="92"/>
      <c r="QPM9" s="92"/>
      <c r="QPN9" s="92"/>
      <c r="QPO9" s="92"/>
      <c r="QPP9" s="92"/>
      <c r="QPQ9" s="92"/>
      <c r="QPR9" s="92"/>
      <c r="QPS9" s="92"/>
      <c r="QPT9" s="92"/>
      <c r="QPU9" s="92"/>
      <c r="QPV9" s="92"/>
      <c r="QPW9" s="92"/>
      <c r="QPX9" s="92"/>
      <c r="QPY9" s="92"/>
      <c r="QPZ9" s="92"/>
      <c r="QQA9" s="92"/>
      <c r="QQB9" s="92"/>
      <c r="QQC9" s="92"/>
      <c r="QQD9" s="92"/>
      <c r="QQE9" s="92"/>
      <c r="QQF9" s="92"/>
      <c r="QQG9" s="92"/>
      <c r="QQH9" s="92"/>
      <c r="QQI9" s="92"/>
      <c r="QQJ9" s="92"/>
      <c r="QQK9" s="92"/>
      <c r="QQL9" s="92"/>
      <c r="QQM9" s="92"/>
      <c r="QQN9" s="92"/>
      <c r="QQO9" s="92"/>
      <c r="QQP9" s="92"/>
      <c r="QQQ9" s="92"/>
      <c r="QQR9" s="92"/>
      <c r="QQS9" s="92"/>
      <c r="QQT9" s="92"/>
      <c r="QQU9" s="92"/>
      <c r="QQV9" s="92"/>
      <c r="QQW9" s="92"/>
      <c r="QQX9" s="92"/>
      <c r="QQY9" s="92"/>
      <c r="QQZ9" s="92"/>
      <c r="QRA9" s="92"/>
      <c r="QRB9" s="92"/>
      <c r="QRC9" s="92"/>
      <c r="QRD9" s="92"/>
      <c r="QRE9" s="92"/>
      <c r="QRF9" s="92"/>
      <c r="QRG9" s="92"/>
      <c r="QRH9" s="92"/>
      <c r="QRI9" s="92"/>
      <c r="QRJ9" s="92"/>
      <c r="QRK9" s="92"/>
      <c r="QRL9" s="92"/>
      <c r="QRM9" s="92"/>
      <c r="QRN9" s="92"/>
      <c r="QRO9" s="92"/>
      <c r="QRP9" s="92"/>
      <c r="QRQ9" s="92"/>
      <c r="QRR9" s="92"/>
      <c r="QRS9" s="92"/>
      <c r="QRT9" s="92"/>
      <c r="QRU9" s="92"/>
      <c r="QRV9" s="92"/>
      <c r="QRW9" s="92"/>
      <c r="QRX9" s="92"/>
      <c r="QRY9" s="92"/>
      <c r="QRZ9" s="92"/>
      <c r="QSA9" s="92"/>
      <c r="QSB9" s="92"/>
      <c r="QSC9" s="92"/>
      <c r="QSD9" s="92"/>
      <c r="QSE9" s="92"/>
      <c r="QSF9" s="92"/>
      <c r="QSG9" s="92"/>
      <c r="QSH9" s="92"/>
      <c r="QSI9" s="92"/>
      <c r="QSJ9" s="92"/>
      <c r="QSK9" s="92"/>
      <c r="QSL9" s="92"/>
      <c r="QSM9" s="92"/>
      <c r="QSN9" s="92"/>
      <c r="QSO9" s="92"/>
      <c r="QSP9" s="92"/>
      <c r="QSQ9" s="92"/>
      <c r="QSR9" s="92"/>
      <c r="QSS9" s="92"/>
      <c r="QST9" s="92"/>
      <c r="QSU9" s="92"/>
      <c r="QSV9" s="92"/>
      <c r="QSW9" s="92"/>
      <c r="QSX9" s="92"/>
      <c r="QSY9" s="92"/>
      <c r="QSZ9" s="92"/>
      <c r="QTA9" s="92"/>
      <c r="QTB9" s="92"/>
      <c r="QTC9" s="92"/>
      <c r="QTD9" s="92"/>
      <c r="QTE9" s="92"/>
      <c r="QTF9" s="92"/>
      <c r="QTG9" s="92"/>
      <c r="QTH9" s="92"/>
      <c r="QTI9" s="92"/>
      <c r="QTJ9" s="92"/>
      <c r="QTK9" s="92"/>
      <c r="QTL9" s="92"/>
      <c r="QTM9" s="92"/>
      <c r="QTN9" s="92"/>
      <c r="QTO9" s="92"/>
      <c r="QTP9" s="92"/>
      <c r="QTQ9" s="92"/>
      <c r="QTR9" s="92"/>
      <c r="QTS9" s="92"/>
      <c r="QTT9" s="92"/>
      <c r="QTU9" s="92"/>
      <c r="QTV9" s="92"/>
      <c r="QTW9" s="92"/>
      <c r="QTX9" s="92"/>
      <c r="QTY9" s="92"/>
      <c r="QTZ9" s="92"/>
      <c r="QUA9" s="92"/>
      <c r="QUB9" s="92"/>
      <c r="QUC9" s="92"/>
      <c r="QUD9" s="92"/>
      <c r="QUE9" s="92"/>
      <c r="QUF9" s="92"/>
      <c r="QUG9" s="92"/>
      <c r="QUH9" s="92"/>
      <c r="QUI9" s="92"/>
      <c r="QUJ9" s="92"/>
      <c r="QUK9" s="92"/>
      <c r="QUL9" s="92"/>
      <c r="QUM9" s="92"/>
      <c r="QUN9" s="92"/>
      <c r="QUO9" s="92"/>
      <c r="QUP9" s="92"/>
      <c r="QUQ9" s="92"/>
      <c r="QUR9" s="92"/>
      <c r="QUS9" s="92"/>
      <c r="QUT9" s="92"/>
      <c r="QUU9" s="92"/>
      <c r="QUV9" s="92"/>
      <c r="QUW9" s="92"/>
      <c r="QUX9" s="92"/>
      <c r="QUY9" s="92"/>
      <c r="QUZ9" s="92"/>
      <c r="QVA9" s="92"/>
      <c r="QVB9" s="92"/>
      <c r="QVC9" s="92"/>
      <c r="QVD9" s="92"/>
      <c r="QVE9" s="92"/>
      <c r="QVF9" s="92"/>
      <c r="QVG9" s="92"/>
      <c r="QVH9" s="92"/>
      <c r="QVI9" s="92"/>
      <c r="QVJ9" s="92"/>
      <c r="QVK9" s="92"/>
      <c r="QVL9" s="92"/>
      <c r="QVM9" s="92"/>
      <c r="QVN9" s="92"/>
      <c r="QVO9" s="92"/>
      <c r="QVP9" s="92"/>
      <c r="QVQ9" s="92"/>
      <c r="QVR9" s="92"/>
      <c r="QVS9" s="92"/>
      <c r="QVT9" s="92"/>
      <c r="QVU9" s="92"/>
      <c r="QVV9" s="92"/>
      <c r="QVW9" s="92"/>
      <c r="QVX9" s="92"/>
      <c r="QVY9" s="92"/>
      <c r="QVZ9" s="92"/>
      <c r="QWA9" s="92"/>
      <c r="QWB9" s="92"/>
      <c r="QWC9" s="92"/>
      <c r="QWD9" s="92"/>
      <c r="QWE9" s="92"/>
      <c r="QWF9" s="92"/>
      <c r="QWG9" s="92"/>
      <c r="QWH9" s="92"/>
      <c r="QWI9" s="92"/>
      <c r="QWJ9" s="92"/>
      <c r="QWK9" s="92"/>
      <c r="QWL9" s="92"/>
      <c r="QWM9" s="92"/>
      <c r="QWN9" s="92"/>
      <c r="QWO9" s="92"/>
      <c r="QWP9" s="92"/>
      <c r="QWQ9" s="92"/>
      <c r="QWR9" s="92"/>
      <c r="QWS9" s="92"/>
      <c r="QWT9" s="92"/>
      <c r="QWU9" s="92"/>
      <c r="QWV9" s="92"/>
      <c r="QWW9" s="92"/>
      <c r="QWX9" s="92"/>
      <c r="QWY9" s="92"/>
      <c r="QWZ9" s="92"/>
      <c r="QXA9" s="92"/>
      <c r="QXB9" s="92"/>
      <c r="QXC9" s="92"/>
      <c r="QXD9" s="92"/>
      <c r="QXE9" s="92"/>
      <c r="QXF9" s="92"/>
      <c r="QXG9" s="92"/>
      <c r="QXH9" s="92"/>
      <c r="QXI9" s="92"/>
      <c r="QXJ9" s="92"/>
      <c r="QXK9" s="92"/>
      <c r="QXL9" s="92"/>
      <c r="QXM9" s="92"/>
      <c r="QXN9" s="92"/>
      <c r="QXO9" s="92"/>
      <c r="QXP9" s="92"/>
      <c r="QXQ9" s="92"/>
      <c r="QXR9" s="92"/>
      <c r="QXS9" s="92"/>
      <c r="QXT9" s="92"/>
      <c r="QXU9" s="92"/>
      <c r="QXV9" s="92"/>
      <c r="QXW9" s="92"/>
      <c r="QXX9" s="92"/>
      <c r="QXY9" s="92"/>
      <c r="QXZ9" s="92"/>
      <c r="QYA9" s="92"/>
      <c r="QYB9" s="92"/>
      <c r="QYC9" s="92"/>
      <c r="QYD9" s="92"/>
      <c r="QYE9" s="92"/>
      <c r="QYF9" s="92"/>
      <c r="QYG9" s="92"/>
      <c r="QYH9" s="92"/>
      <c r="QYI9" s="92"/>
      <c r="QYJ9" s="92"/>
      <c r="QYK9" s="92"/>
      <c r="QYL9" s="92"/>
      <c r="QYM9" s="92"/>
      <c r="QYN9" s="92"/>
      <c r="QYO9" s="92"/>
      <c r="QYP9" s="92"/>
      <c r="QYQ9" s="92"/>
      <c r="QYR9" s="92"/>
      <c r="QYS9" s="92"/>
      <c r="QYT9" s="92"/>
      <c r="QYU9" s="92"/>
      <c r="QYV9" s="92"/>
      <c r="QYW9" s="92"/>
      <c r="QYX9" s="92"/>
      <c r="QYY9" s="92"/>
      <c r="QYZ9" s="92"/>
      <c r="QZA9" s="92"/>
      <c r="QZB9" s="92"/>
      <c r="QZC9" s="92"/>
      <c r="QZD9" s="92"/>
      <c r="QZE9" s="92"/>
      <c r="QZF9" s="92"/>
      <c r="QZG9" s="92"/>
      <c r="QZH9" s="92"/>
      <c r="QZI9" s="92"/>
      <c r="QZJ9" s="92"/>
      <c r="QZK9" s="92"/>
      <c r="QZL9" s="92"/>
      <c r="QZM9" s="92"/>
      <c r="QZN9" s="92"/>
      <c r="QZO9" s="92"/>
      <c r="QZP9" s="92"/>
      <c r="QZQ9" s="92"/>
      <c r="QZR9" s="92"/>
      <c r="QZS9" s="92"/>
      <c r="QZT9" s="92"/>
      <c r="QZU9" s="92"/>
      <c r="QZV9" s="92"/>
      <c r="QZW9" s="92"/>
      <c r="QZX9" s="92"/>
      <c r="QZY9" s="92"/>
      <c r="QZZ9" s="92"/>
      <c r="RAA9" s="92"/>
      <c r="RAB9" s="92"/>
      <c r="RAC9" s="92"/>
      <c r="RAD9" s="92"/>
      <c r="RAE9" s="92"/>
      <c r="RAF9" s="92"/>
      <c r="RAG9" s="92"/>
      <c r="RAH9" s="92"/>
      <c r="RAI9" s="92"/>
      <c r="RAJ9" s="92"/>
      <c r="RAK9" s="92"/>
      <c r="RAL9" s="92"/>
      <c r="RAM9" s="92"/>
      <c r="RAN9" s="92"/>
      <c r="RAO9" s="92"/>
      <c r="RAP9" s="92"/>
      <c r="RAQ9" s="92"/>
      <c r="RAR9" s="92"/>
      <c r="RAS9" s="92"/>
      <c r="RAT9" s="92"/>
      <c r="RAU9" s="92"/>
      <c r="RAV9" s="92"/>
      <c r="RAW9" s="92"/>
      <c r="RAX9" s="92"/>
      <c r="RAY9" s="92"/>
      <c r="RAZ9" s="92"/>
      <c r="RBA9" s="92"/>
      <c r="RBB9" s="92"/>
      <c r="RBC9" s="92"/>
      <c r="RBD9" s="92"/>
      <c r="RBE9" s="92"/>
      <c r="RBF9" s="92"/>
      <c r="RBG9" s="92"/>
      <c r="RBH9" s="92"/>
      <c r="RBI9" s="92"/>
      <c r="RBJ9" s="92"/>
      <c r="RBK9" s="92"/>
      <c r="RBL9" s="92"/>
      <c r="RBM9" s="92"/>
      <c r="RBN9" s="92"/>
      <c r="RBO9" s="92"/>
      <c r="RBP9" s="92"/>
      <c r="RBQ9" s="92"/>
      <c r="RBR9" s="92"/>
      <c r="RBS9" s="92"/>
      <c r="RBT9" s="92"/>
      <c r="RBU9" s="92"/>
      <c r="RBV9" s="92"/>
      <c r="RBW9" s="92"/>
      <c r="RBX9" s="92"/>
      <c r="RBY9" s="92"/>
      <c r="RBZ9" s="92"/>
      <c r="RCA9" s="92"/>
      <c r="RCB9" s="92"/>
      <c r="RCC9" s="92"/>
      <c r="RCD9" s="92"/>
      <c r="RCE9" s="92"/>
      <c r="RCF9" s="92"/>
      <c r="RCG9" s="92"/>
      <c r="RCH9" s="92"/>
      <c r="RCI9" s="92"/>
      <c r="RCJ9" s="92"/>
      <c r="RCK9" s="92"/>
      <c r="RCL9" s="92"/>
      <c r="RCM9" s="92"/>
      <c r="RCN9" s="92"/>
      <c r="RCO9" s="92"/>
      <c r="RCP9" s="92"/>
      <c r="RCQ9" s="92"/>
      <c r="RCR9" s="92"/>
      <c r="RCS9" s="92"/>
      <c r="RCT9" s="92"/>
      <c r="RCU9" s="92"/>
      <c r="RCV9" s="92"/>
      <c r="RCW9" s="92"/>
      <c r="RCX9" s="92"/>
      <c r="RCY9" s="92"/>
      <c r="RCZ9" s="92"/>
      <c r="RDA9" s="92"/>
      <c r="RDB9" s="92"/>
      <c r="RDC9" s="92"/>
      <c r="RDD9" s="92"/>
      <c r="RDE9" s="92"/>
      <c r="RDF9" s="92"/>
      <c r="RDG9" s="92"/>
      <c r="RDH9" s="92"/>
      <c r="RDI9" s="92"/>
      <c r="RDJ9" s="92"/>
      <c r="RDK9" s="92"/>
      <c r="RDL9" s="92"/>
      <c r="RDM9" s="92"/>
      <c r="RDN9" s="92"/>
      <c r="RDO9" s="92"/>
      <c r="RDP9" s="92"/>
      <c r="RDQ9" s="92"/>
      <c r="RDR9" s="92"/>
      <c r="RDS9" s="92"/>
      <c r="RDT9" s="92"/>
      <c r="RDU9" s="92"/>
      <c r="RDV9" s="92"/>
      <c r="RDW9" s="92"/>
      <c r="RDX9" s="92"/>
      <c r="RDY9" s="92"/>
      <c r="RDZ9" s="92"/>
      <c r="REA9" s="92"/>
      <c r="REB9" s="92"/>
      <c r="REC9" s="92"/>
      <c r="RED9" s="92"/>
      <c r="REE9" s="92"/>
      <c r="REF9" s="92"/>
      <c r="REG9" s="92"/>
      <c r="REH9" s="92"/>
      <c r="REI9" s="92"/>
      <c r="REJ9" s="92"/>
      <c r="REK9" s="92"/>
      <c r="REL9" s="92"/>
      <c r="REM9" s="92"/>
      <c r="REN9" s="92"/>
      <c r="REO9" s="92"/>
      <c r="REP9" s="92"/>
      <c r="REQ9" s="92"/>
      <c r="RER9" s="92"/>
      <c r="RES9" s="92"/>
      <c r="RET9" s="92"/>
      <c r="REU9" s="92"/>
      <c r="REV9" s="92"/>
      <c r="REW9" s="92"/>
      <c r="REX9" s="92"/>
      <c r="REY9" s="92"/>
      <c r="REZ9" s="92"/>
      <c r="RFA9" s="92"/>
      <c r="RFB9" s="92"/>
      <c r="RFC9" s="92"/>
      <c r="RFD9" s="92"/>
      <c r="RFE9" s="92"/>
      <c r="RFF9" s="92"/>
      <c r="RFG9" s="92"/>
      <c r="RFH9" s="92"/>
      <c r="RFI9" s="92"/>
      <c r="RFJ9" s="92"/>
      <c r="RFK9" s="92"/>
      <c r="RFL9" s="92"/>
      <c r="RFM9" s="92"/>
      <c r="RFN9" s="92"/>
      <c r="RFO9" s="92"/>
      <c r="RFP9" s="92"/>
      <c r="RFQ9" s="92"/>
      <c r="RFR9" s="92"/>
      <c r="RFS9" s="92"/>
      <c r="RFT9" s="92"/>
      <c r="RFU9" s="92"/>
      <c r="RFV9" s="92"/>
      <c r="RFW9" s="92"/>
      <c r="RFX9" s="92"/>
      <c r="RFY9" s="92"/>
      <c r="RFZ9" s="92"/>
      <c r="RGA9" s="92"/>
      <c r="RGB9" s="92"/>
      <c r="RGC9" s="92"/>
      <c r="RGD9" s="92"/>
      <c r="RGE9" s="92"/>
      <c r="RGF9" s="92"/>
      <c r="RGG9" s="92"/>
      <c r="RGH9" s="92"/>
      <c r="RGI9" s="92"/>
      <c r="RGJ9" s="92"/>
      <c r="RGK9" s="92"/>
      <c r="RGL9" s="92"/>
      <c r="RGM9" s="92"/>
      <c r="RGN9" s="92"/>
      <c r="RGO9" s="92"/>
      <c r="RGP9" s="92"/>
      <c r="RGQ9" s="92"/>
      <c r="RGR9" s="92"/>
      <c r="RGS9" s="92"/>
      <c r="RGT9" s="92"/>
      <c r="RGU9" s="92"/>
      <c r="RGV9" s="92"/>
      <c r="RGW9" s="92"/>
      <c r="RGX9" s="92"/>
      <c r="RGY9" s="92"/>
      <c r="RGZ9" s="92"/>
      <c r="RHA9" s="92"/>
      <c r="RHB9" s="92"/>
      <c r="RHC9" s="92"/>
      <c r="RHD9" s="92"/>
      <c r="RHE9" s="92"/>
      <c r="RHF9" s="92"/>
      <c r="RHG9" s="92"/>
      <c r="RHH9" s="92"/>
      <c r="RHI9" s="92"/>
      <c r="RHJ9" s="92"/>
      <c r="RHK9" s="92"/>
      <c r="RHL9" s="92"/>
      <c r="RHM9" s="92"/>
      <c r="RHN9" s="92"/>
      <c r="RHO9" s="92"/>
      <c r="RHP9" s="92"/>
      <c r="RHQ9" s="92"/>
      <c r="RHR9" s="92"/>
      <c r="RHS9" s="92"/>
      <c r="RHT9" s="92"/>
      <c r="RHU9" s="92"/>
      <c r="RHV9" s="92"/>
      <c r="RHW9" s="92"/>
      <c r="RHX9" s="92"/>
      <c r="RHY9" s="92"/>
      <c r="RHZ9" s="92"/>
      <c r="RIA9" s="92"/>
      <c r="RIB9" s="92"/>
      <c r="RIC9" s="92"/>
      <c r="RID9" s="92"/>
      <c r="RIE9" s="92"/>
      <c r="RIF9" s="92"/>
      <c r="RIG9" s="92"/>
      <c r="RIH9" s="92"/>
      <c r="RII9" s="92"/>
      <c r="RIJ9" s="92"/>
      <c r="RIK9" s="92"/>
      <c r="RIL9" s="92"/>
      <c r="RIM9" s="92"/>
      <c r="RIN9" s="92"/>
      <c r="RIO9" s="92"/>
      <c r="RIP9" s="92"/>
      <c r="RIQ9" s="92"/>
      <c r="RIR9" s="92"/>
      <c r="RIS9" s="92"/>
      <c r="RIT9" s="92"/>
      <c r="RIU9" s="92"/>
      <c r="RIV9" s="92"/>
      <c r="RIW9" s="92"/>
      <c r="RIX9" s="92"/>
      <c r="RIY9" s="92"/>
      <c r="RIZ9" s="92"/>
      <c r="RJA9" s="92"/>
      <c r="RJB9" s="92"/>
      <c r="RJC9" s="92"/>
      <c r="RJD9" s="92"/>
      <c r="RJE9" s="92"/>
      <c r="RJF9" s="92"/>
      <c r="RJG9" s="92"/>
      <c r="RJH9" s="92"/>
      <c r="RJI9" s="92"/>
      <c r="RJJ9" s="92"/>
      <c r="RJK9" s="92"/>
      <c r="RJL9" s="92"/>
      <c r="RJM9" s="92"/>
      <c r="RJN9" s="92"/>
      <c r="RJO9" s="92"/>
      <c r="RJP9" s="92"/>
      <c r="RJQ9" s="92"/>
      <c r="RJR9" s="92"/>
      <c r="RJS9" s="92"/>
      <c r="RJT9" s="92"/>
      <c r="RJU9" s="92"/>
      <c r="RJV9" s="92"/>
      <c r="RJW9" s="92"/>
      <c r="RJX9" s="92"/>
      <c r="RJY9" s="92"/>
      <c r="RJZ9" s="92"/>
      <c r="RKA9" s="92"/>
      <c r="RKB9" s="92"/>
      <c r="RKC9" s="92"/>
      <c r="RKD9" s="92"/>
      <c r="RKE9" s="92"/>
      <c r="RKF9" s="92"/>
      <c r="RKG9" s="92"/>
      <c r="RKH9" s="92"/>
      <c r="RKI9" s="92"/>
      <c r="RKJ9" s="92"/>
      <c r="RKK9" s="92"/>
      <c r="RKL9" s="92"/>
      <c r="RKM9" s="92"/>
      <c r="RKN9" s="92"/>
      <c r="RKO9" s="92"/>
      <c r="RKP9" s="92"/>
      <c r="RKQ9" s="92"/>
      <c r="RKR9" s="92"/>
      <c r="RKS9" s="92"/>
      <c r="RKT9" s="92"/>
      <c r="RKU9" s="92"/>
      <c r="RKV9" s="92"/>
      <c r="RKW9" s="92"/>
      <c r="RKX9" s="92"/>
      <c r="RKY9" s="92"/>
      <c r="RKZ9" s="92"/>
      <c r="RLA9" s="92"/>
      <c r="RLB9" s="92"/>
      <c r="RLC9" s="92"/>
      <c r="RLD9" s="92"/>
      <c r="RLE9" s="92"/>
      <c r="RLF9" s="92"/>
      <c r="RLG9" s="92"/>
      <c r="RLH9" s="92"/>
      <c r="RLI9" s="92"/>
      <c r="RLJ9" s="92"/>
      <c r="RLK9" s="92"/>
      <c r="RLL9" s="92"/>
      <c r="RLM9" s="92"/>
      <c r="RLN9" s="92"/>
      <c r="RLO9" s="92"/>
      <c r="RLP9" s="92"/>
      <c r="RLQ9" s="92"/>
      <c r="RLR9" s="92"/>
      <c r="RLS9" s="92"/>
      <c r="RLT9" s="92"/>
      <c r="RLU9" s="92"/>
      <c r="RLV9" s="92"/>
      <c r="RLW9" s="92"/>
      <c r="RLX9" s="92"/>
      <c r="RLY9" s="92"/>
      <c r="RLZ9" s="92"/>
      <c r="RMA9" s="92"/>
      <c r="RMB9" s="92"/>
      <c r="RMC9" s="92"/>
      <c r="RMD9" s="92"/>
      <c r="RME9" s="92"/>
      <c r="RMF9" s="92"/>
      <c r="RMG9" s="92"/>
      <c r="RMH9" s="92"/>
      <c r="RMI9" s="92"/>
      <c r="RMJ9" s="92"/>
      <c r="RMK9" s="92"/>
      <c r="RML9" s="92"/>
      <c r="RMM9" s="92"/>
      <c r="RMN9" s="92"/>
      <c r="RMO9" s="92"/>
      <c r="RMP9" s="92"/>
      <c r="RMQ9" s="92"/>
      <c r="RMR9" s="92"/>
      <c r="RMS9" s="92"/>
      <c r="RMT9" s="92"/>
      <c r="RMU9" s="92"/>
      <c r="RMV9" s="92"/>
      <c r="RMW9" s="92"/>
      <c r="RMX9" s="92"/>
      <c r="RMY9" s="92"/>
      <c r="RMZ9" s="92"/>
      <c r="RNA9" s="92"/>
      <c r="RNB9" s="92"/>
      <c r="RNC9" s="92"/>
      <c r="RND9" s="92"/>
      <c r="RNE9" s="92"/>
      <c r="RNF9" s="92"/>
      <c r="RNG9" s="92"/>
      <c r="RNH9" s="92"/>
      <c r="RNI9" s="92"/>
      <c r="RNJ9" s="92"/>
      <c r="RNK9" s="92"/>
      <c r="RNL9" s="92"/>
      <c r="RNM9" s="92"/>
      <c r="RNN9" s="92"/>
      <c r="RNO9" s="92"/>
      <c r="RNP9" s="92"/>
      <c r="RNQ9" s="92"/>
      <c r="RNR9" s="92"/>
      <c r="RNS9" s="92"/>
      <c r="RNT9" s="92"/>
      <c r="RNU9" s="92"/>
      <c r="RNV9" s="92"/>
      <c r="RNW9" s="92"/>
      <c r="RNX9" s="92"/>
      <c r="RNY9" s="92"/>
      <c r="RNZ9" s="92"/>
      <c r="ROA9" s="92"/>
      <c r="ROB9" s="92"/>
      <c r="ROC9" s="92"/>
      <c r="ROD9" s="92"/>
      <c r="ROE9" s="92"/>
      <c r="ROF9" s="92"/>
      <c r="ROG9" s="92"/>
      <c r="ROH9" s="92"/>
      <c r="ROI9" s="92"/>
      <c r="ROJ9" s="92"/>
      <c r="ROK9" s="92"/>
      <c r="ROL9" s="92"/>
      <c r="ROM9" s="92"/>
      <c r="RON9" s="92"/>
      <c r="ROO9" s="92"/>
      <c r="ROP9" s="92"/>
      <c r="ROQ9" s="92"/>
      <c r="ROR9" s="92"/>
      <c r="ROS9" s="92"/>
      <c r="ROT9" s="92"/>
      <c r="ROU9" s="92"/>
      <c r="ROV9" s="92"/>
      <c r="ROW9" s="92"/>
      <c r="ROX9" s="92"/>
      <c r="ROY9" s="92"/>
      <c r="ROZ9" s="92"/>
      <c r="RPA9" s="92"/>
      <c r="RPB9" s="92"/>
      <c r="RPC9" s="92"/>
      <c r="RPD9" s="92"/>
      <c r="RPE9" s="92"/>
      <c r="RPF9" s="92"/>
      <c r="RPG9" s="92"/>
      <c r="RPH9" s="92"/>
      <c r="RPI9" s="92"/>
      <c r="RPJ9" s="92"/>
      <c r="RPK9" s="92"/>
      <c r="RPL9" s="92"/>
      <c r="RPM9" s="92"/>
      <c r="RPN9" s="92"/>
      <c r="RPO9" s="92"/>
      <c r="RPP9" s="92"/>
      <c r="RPQ9" s="92"/>
      <c r="RPR9" s="92"/>
      <c r="RPS9" s="92"/>
      <c r="RPT9" s="92"/>
      <c r="RPU9" s="92"/>
      <c r="RPV9" s="92"/>
      <c r="RPW9" s="92"/>
      <c r="RPX9" s="92"/>
      <c r="RPY9" s="92"/>
      <c r="RPZ9" s="92"/>
      <c r="RQA9" s="92"/>
      <c r="RQB9" s="92"/>
      <c r="RQC9" s="92"/>
      <c r="RQD9" s="92"/>
      <c r="RQE9" s="92"/>
      <c r="RQF9" s="92"/>
      <c r="RQG9" s="92"/>
      <c r="RQH9" s="92"/>
      <c r="RQI9" s="92"/>
      <c r="RQJ9" s="92"/>
      <c r="RQK9" s="92"/>
      <c r="RQL9" s="92"/>
      <c r="RQM9" s="92"/>
      <c r="RQN9" s="92"/>
      <c r="RQO9" s="92"/>
      <c r="RQP9" s="92"/>
      <c r="RQQ9" s="92"/>
      <c r="RQR9" s="92"/>
      <c r="RQS9" s="92"/>
      <c r="RQT9" s="92"/>
      <c r="RQU9" s="92"/>
      <c r="RQV9" s="92"/>
      <c r="RQW9" s="92"/>
      <c r="RQX9" s="92"/>
      <c r="RQY9" s="92"/>
      <c r="RQZ9" s="92"/>
      <c r="RRA9" s="92"/>
      <c r="RRB9" s="92"/>
      <c r="RRC9" s="92"/>
      <c r="RRD9" s="92"/>
      <c r="RRE9" s="92"/>
      <c r="RRF9" s="92"/>
      <c r="RRG9" s="92"/>
      <c r="RRH9" s="92"/>
      <c r="RRI9" s="92"/>
      <c r="RRJ9" s="92"/>
      <c r="RRK9" s="92"/>
      <c r="RRL9" s="92"/>
      <c r="RRM9" s="92"/>
      <c r="RRN9" s="92"/>
      <c r="RRO9" s="92"/>
      <c r="RRP9" s="92"/>
      <c r="RRQ9" s="92"/>
      <c r="RRR9" s="92"/>
      <c r="RRS9" s="92"/>
      <c r="RRT9" s="92"/>
      <c r="RRU9" s="92"/>
      <c r="RRV9" s="92"/>
      <c r="RRW9" s="92"/>
      <c r="RRX9" s="92"/>
      <c r="RRY9" s="92"/>
      <c r="RRZ9" s="92"/>
      <c r="RSA9" s="92"/>
      <c r="RSB9" s="92"/>
      <c r="RSC9" s="92"/>
      <c r="RSD9" s="92"/>
      <c r="RSE9" s="92"/>
      <c r="RSF9" s="92"/>
      <c r="RSG9" s="92"/>
      <c r="RSH9" s="92"/>
      <c r="RSI9" s="92"/>
      <c r="RSJ9" s="92"/>
      <c r="RSK9" s="92"/>
      <c r="RSL9" s="92"/>
      <c r="RSM9" s="92"/>
      <c r="RSN9" s="92"/>
      <c r="RSO9" s="92"/>
      <c r="RSP9" s="92"/>
      <c r="RSQ9" s="92"/>
      <c r="RSR9" s="92"/>
      <c r="RSS9" s="92"/>
      <c r="RST9" s="92"/>
      <c r="RSU9" s="92"/>
      <c r="RSV9" s="92"/>
      <c r="RSW9" s="92"/>
      <c r="RSX9" s="92"/>
      <c r="RSY9" s="92"/>
      <c r="RSZ9" s="92"/>
      <c r="RTA9" s="92"/>
      <c r="RTB9" s="92"/>
      <c r="RTC9" s="92"/>
      <c r="RTD9" s="92"/>
      <c r="RTE9" s="92"/>
      <c r="RTF9" s="92"/>
      <c r="RTG9" s="92"/>
      <c r="RTH9" s="92"/>
      <c r="RTI9" s="92"/>
      <c r="RTJ9" s="92"/>
      <c r="RTK9" s="92"/>
      <c r="RTL9" s="92"/>
      <c r="RTM9" s="92"/>
      <c r="RTN9" s="92"/>
      <c r="RTO9" s="92"/>
      <c r="RTP9" s="92"/>
      <c r="RTQ9" s="92"/>
      <c r="RTR9" s="92"/>
      <c r="RTS9" s="92"/>
      <c r="RTT9" s="92"/>
      <c r="RTU9" s="92"/>
      <c r="RTV9" s="92"/>
      <c r="RTW9" s="92"/>
      <c r="RTX9" s="92"/>
      <c r="RTY9" s="92"/>
      <c r="RTZ9" s="92"/>
      <c r="RUA9" s="92"/>
      <c r="RUB9" s="92"/>
      <c r="RUC9" s="92"/>
      <c r="RUD9" s="92"/>
      <c r="RUE9" s="92"/>
      <c r="RUF9" s="92"/>
      <c r="RUG9" s="92"/>
      <c r="RUH9" s="92"/>
      <c r="RUI9" s="92"/>
      <c r="RUJ9" s="92"/>
      <c r="RUK9" s="92"/>
      <c r="RUL9" s="92"/>
      <c r="RUM9" s="92"/>
      <c r="RUN9" s="92"/>
      <c r="RUO9" s="92"/>
      <c r="RUP9" s="92"/>
      <c r="RUQ9" s="92"/>
      <c r="RUR9" s="92"/>
      <c r="RUS9" s="92"/>
      <c r="RUT9" s="92"/>
      <c r="RUU9" s="92"/>
      <c r="RUV9" s="92"/>
      <c r="RUW9" s="92"/>
      <c r="RUX9" s="92"/>
      <c r="RUY9" s="92"/>
      <c r="RUZ9" s="92"/>
      <c r="RVA9" s="92"/>
      <c r="RVB9" s="92"/>
      <c r="RVC9" s="92"/>
      <c r="RVD9" s="92"/>
      <c r="RVE9" s="92"/>
      <c r="RVF9" s="92"/>
      <c r="RVG9" s="92"/>
      <c r="RVH9" s="92"/>
      <c r="RVI9" s="92"/>
      <c r="RVJ9" s="92"/>
      <c r="RVK9" s="92"/>
      <c r="RVL9" s="92"/>
      <c r="RVM9" s="92"/>
      <c r="RVN9" s="92"/>
      <c r="RVO9" s="92"/>
      <c r="RVP9" s="92"/>
      <c r="RVQ9" s="92"/>
      <c r="RVR9" s="92"/>
      <c r="RVS9" s="92"/>
      <c r="RVT9" s="92"/>
      <c r="RVU9" s="92"/>
      <c r="RVV9" s="92"/>
      <c r="RVW9" s="92"/>
      <c r="RVX9" s="92"/>
      <c r="RVY9" s="92"/>
      <c r="RVZ9" s="92"/>
      <c r="RWA9" s="92"/>
      <c r="RWB9" s="92"/>
      <c r="RWC9" s="92"/>
      <c r="RWD9" s="92"/>
      <c r="RWE9" s="92"/>
      <c r="RWF9" s="92"/>
      <c r="RWG9" s="92"/>
      <c r="RWH9" s="92"/>
      <c r="RWI9" s="92"/>
      <c r="RWJ9" s="92"/>
      <c r="RWK9" s="92"/>
      <c r="RWL9" s="92"/>
      <c r="RWM9" s="92"/>
      <c r="RWN9" s="92"/>
      <c r="RWO9" s="92"/>
      <c r="RWP9" s="92"/>
      <c r="RWQ9" s="92"/>
      <c r="RWR9" s="92"/>
      <c r="RWS9" s="92"/>
      <c r="RWT9" s="92"/>
      <c r="RWU9" s="92"/>
      <c r="RWV9" s="92"/>
      <c r="RWW9" s="92"/>
      <c r="RWX9" s="92"/>
      <c r="RWY9" s="92"/>
      <c r="RWZ9" s="92"/>
      <c r="RXA9" s="92"/>
      <c r="RXB9" s="92"/>
      <c r="RXC9" s="92"/>
      <c r="RXD9" s="92"/>
      <c r="RXE9" s="92"/>
      <c r="RXF9" s="92"/>
      <c r="RXG9" s="92"/>
      <c r="RXH9" s="92"/>
      <c r="RXI9" s="92"/>
      <c r="RXJ9" s="92"/>
      <c r="RXK9" s="92"/>
      <c r="RXL9" s="92"/>
      <c r="RXM9" s="92"/>
      <c r="RXN9" s="92"/>
      <c r="RXO9" s="92"/>
      <c r="RXP9" s="92"/>
      <c r="RXQ9" s="92"/>
      <c r="RXR9" s="92"/>
      <c r="RXS9" s="92"/>
      <c r="RXT9" s="92"/>
      <c r="RXU9" s="92"/>
      <c r="RXV9" s="92"/>
      <c r="RXW9" s="92"/>
      <c r="RXX9" s="92"/>
      <c r="RXY9" s="92"/>
      <c r="RXZ9" s="92"/>
      <c r="RYA9" s="92"/>
      <c r="RYB9" s="92"/>
      <c r="RYC9" s="92"/>
      <c r="RYD9" s="92"/>
      <c r="RYE9" s="92"/>
      <c r="RYF9" s="92"/>
      <c r="RYG9" s="92"/>
      <c r="RYH9" s="92"/>
      <c r="RYI9" s="92"/>
      <c r="RYJ9" s="92"/>
      <c r="RYK9" s="92"/>
      <c r="RYL9" s="92"/>
      <c r="RYM9" s="92"/>
      <c r="RYN9" s="92"/>
      <c r="RYO9" s="92"/>
      <c r="RYP9" s="92"/>
      <c r="RYQ9" s="92"/>
      <c r="RYR9" s="92"/>
      <c r="RYS9" s="92"/>
      <c r="RYT9" s="92"/>
      <c r="RYU9" s="92"/>
      <c r="RYV9" s="92"/>
      <c r="RYW9" s="92"/>
      <c r="RYX9" s="92"/>
      <c r="RYY9" s="92"/>
      <c r="RYZ9" s="92"/>
      <c r="RZA9" s="92"/>
      <c r="RZB9" s="92"/>
      <c r="RZC9" s="92"/>
      <c r="RZD9" s="92"/>
      <c r="RZE9" s="92"/>
      <c r="RZF9" s="92"/>
      <c r="RZG9" s="92"/>
      <c r="RZH9" s="92"/>
      <c r="RZI9" s="92"/>
      <c r="RZJ9" s="92"/>
      <c r="RZK9" s="92"/>
      <c r="RZL9" s="92"/>
      <c r="RZM9" s="92"/>
      <c r="RZN9" s="92"/>
      <c r="RZO9" s="92"/>
      <c r="RZP9" s="92"/>
      <c r="RZQ9" s="92"/>
      <c r="RZR9" s="92"/>
      <c r="RZS9" s="92"/>
      <c r="RZT9" s="92"/>
      <c r="RZU9" s="92"/>
      <c r="RZV9" s="92"/>
      <c r="RZW9" s="92"/>
      <c r="RZX9" s="92"/>
      <c r="RZY9" s="92"/>
      <c r="RZZ9" s="92"/>
      <c r="SAA9" s="92"/>
      <c r="SAB9" s="92"/>
      <c r="SAC9" s="92"/>
      <c r="SAD9" s="92"/>
      <c r="SAE9" s="92"/>
      <c r="SAF9" s="92"/>
      <c r="SAG9" s="92"/>
      <c r="SAH9" s="92"/>
      <c r="SAI9" s="92"/>
      <c r="SAJ9" s="92"/>
      <c r="SAK9" s="92"/>
      <c r="SAL9" s="92"/>
      <c r="SAM9" s="92"/>
      <c r="SAN9" s="92"/>
      <c r="SAO9" s="92"/>
      <c r="SAP9" s="92"/>
      <c r="SAQ9" s="92"/>
      <c r="SAR9" s="92"/>
      <c r="SAS9" s="92"/>
      <c r="SAT9" s="92"/>
      <c r="SAU9" s="92"/>
      <c r="SAV9" s="92"/>
      <c r="SAW9" s="92"/>
      <c r="SAX9" s="92"/>
      <c r="SAY9" s="92"/>
      <c r="SAZ9" s="92"/>
      <c r="SBA9" s="92"/>
      <c r="SBB9" s="92"/>
      <c r="SBC9" s="92"/>
      <c r="SBD9" s="92"/>
      <c r="SBE9" s="92"/>
      <c r="SBF9" s="92"/>
      <c r="SBG9" s="92"/>
      <c r="SBH9" s="92"/>
      <c r="SBI9" s="92"/>
      <c r="SBJ9" s="92"/>
      <c r="SBK9" s="92"/>
      <c r="SBL9" s="92"/>
      <c r="SBM9" s="92"/>
      <c r="SBN9" s="92"/>
      <c r="SBO9" s="92"/>
      <c r="SBP9" s="92"/>
      <c r="SBQ9" s="92"/>
      <c r="SBR9" s="92"/>
      <c r="SBS9" s="92"/>
      <c r="SBT9" s="92"/>
      <c r="SBU9" s="92"/>
      <c r="SBV9" s="92"/>
      <c r="SBW9" s="92"/>
      <c r="SBX9" s="92"/>
      <c r="SBY9" s="92"/>
      <c r="SBZ9" s="92"/>
      <c r="SCA9" s="92"/>
      <c r="SCB9" s="92"/>
      <c r="SCC9" s="92"/>
      <c r="SCD9" s="92"/>
      <c r="SCE9" s="92"/>
      <c r="SCF9" s="92"/>
      <c r="SCG9" s="92"/>
      <c r="SCH9" s="92"/>
      <c r="SCI9" s="92"/>
      <c r="SCJ9" s="92"/>
      <c r="SCK9" s="92"/>
      <c r="SCL9" s="92"/>
      <c r="SCM9" s="92"/>
      <c r="SCN9" s="92"/>
      <c r="SCO9" s="92"/>
      <c r="SCP9" s="92"/>
      <c r="SCQ9" s="92"/>
      <c r="SCR9" s="92"/>
      <c r="SCS9" s="92"/>
      <c r="SCT9" s="92"/>
      <c r="SCU9" s="92"/>
      <c r="SCV9" s="92"/>
      <c r="SCW9" s="92"/>
      <c r="SCX9" s="92"/>
      <c r="SCY9" s="92"/>
      <c r="SCZ9" s="92"/>
      <c r="SDA9" s="92"/>
      <c r="SDB9" s="92"/>
      <c r="SDC9" s="92"/>
      <c r="SDD9" s="92"/>
      <c r="SDE9" s="92"/>
      <c r="SDF9" s="92"/>
      <c r="SDG9" s="92"/>
      <c r="SDH9" s="92"/>
      <c r="SDI9" s="92"/>
      <c r="SDJ9" s="92"/>
      <c r="SDK9" s="92"/>
      <c r="SDL9" s="92"/>
      <c r="SDM9" s="92"/>
      <c r="SDN9" s="92"/>
      <c r="SDO9" s="92"/>
      <c r="SDP9" s="92"/>
      <c r="SDQ9" s="92"/>
      <c r="SDR9" s="92"/>
      <c r="SDS9" s="92"/>
      <c r="SDT9" s="92"/>
      <c r="SDU9" s="92"/>
      <c r="SDV9" s="92"/>
      <c r="SDW9" s="92"/>
      <c r="SDX9" s="92"/>
      <c r="SDY9" s="92"/>
      <c r="SDZ9" s="92"/>
      <c r="SEA9" s="92"/>
      <c r="SEB9" s="92"/>
      <c r="SEC9" s="92"/>
      <c r="SED9" s="92"/>
      <c r="SEE9" s="92"/>
      <c r="SEF9" s="92"/>
      <c r="SEG9" s="92"/>
      <c r="SEH9" s="92"/>
      <c r="SEI9" s="92"/>
      <c r="SEJ9" s="92"/>
      <c r="SEK9" s="92"/>
      <c r="SEL9" s="92"/>
      <c r="SEM9" s="92"/>
      <c r="SEN9" s="92"/>
      <c r="SEO9" s="92"/>
      <c r="SEP9" s="92"/>
      <c r="SEQ9" s="92"/>
      <c r="SER9" s="92"/>
      <c r="SES9" s="92"/>
      <c r="SET9" s="92"/>
      <c r="SEU9" s="92"/>
      <c r="SEV9" s="92"/>
      <c r="SEW9" s="92"/>
      <c r="SEX9" s="92"/>
      <c r="SEY9" s="92"/>
      <c r="SEZ9" s="92"/>
      <c r="SFA9" s="92"/>
      <c r="SFB9" s="92"/>
      <c r="SFC9" s="92"/>
      <c r="SFD9" s="92"/>
      <c r="SFE9" s="92"/>
      <c r="SFF9" s="92"/>
      <c r="SFG9" s="92"/>
      <c r="SFH9" s="92"/>
      <c r="SFI9" s="92"/>
      <c r="SFJ9" s="92"/>
      <c r="SFK9" s="92"/>
      <c r="SFL9" s="92"/>
      <c r="SFM9" s="92"/>
      <c r="SFN9" s="92"/>
      <c r="SFO9" s="92"/>
      <c r="SFP9" s="92"/>
      <c r="SFQ9" s="92"/>
      <c r="SFR9" s="92"/>
      <c r="SFS9" s="92"/>
      <c r="SFT9" s="92"/>
      <c r="SFU9" s="92"/>
      <c r="SFV9" s="92"/>
      <c r="SFW9" s="92"/>
      <c r="SFX9" s="92"/>
      <c r="SFY9" s="92"/>
      <c r="SFZ9" s="92"/>
      <c r="SGA9" s="92"/>
      <c r="SGB9" s="92"/>
      <c r="SGC9" s="92"/>
      <c r="SGD9" s="92"/>
      <c r="SGE9" s="92"/>
      <c r="SGF9" s="92"/>
      <c r="SGG9" s="92"/>
      <c r="SGH9" s="92"/>
      <c r="SGI9" s="92"/>
      <c r="SGJ9" s="92"/>
      <c r="SGK9" s="92"/>
      <c r="SGL9" s="92"/>
      <c r="SGM9" s="92"/>
      <c r="SGN9" s="92"/>
      <c r="SGO9" s="92"/>
      <c r="SGP9" s="92"/>
      <c r="SGQ9" s="92"/>
      <c r="SGR9" s="92"/>
      <c r="SGS9" s="92"/>
      <c r="SGT9" s="92"/>
      <c r="SGU9" s="92"/>
      <c r="SGV9" s="92"/>
      <c r="SGW9" s="92"/>
      <c r="SGX9" s="92"/>
      <c r="SGY9" s="92"/>
      <c r="SGZ9" s="92"/>
      <c r="SHA9" s="92"/>
      <c r="SHB9" s="92"/>
      <c r="SHC9" s="92"/>
      <c r="SHD9" s="92"/>
      <c r="SHE9" s="92"/>
      <c r="SHF9" s="92"/>
      <c r="SHG9" s="92"/>
      <c r="SHH9" s="92"/>
      <c r="SHI9" s="92"/>
      <c r="SHJ9" s="92"/>
      <c r="SHK9" s="92"/>
      <c r="SHL9" s="92"/>
      <c r="SHM9" s="92"/>
      <c r="SHN9" s="92"/>
      <c r="SHO9" s="92"/>
      <c r="SHP9" s="92"/>
      <c r="SHQ9" s="92"/>
      <c r="SHR9" s="92"/>
      <c r="SHS9" s="92"/>
      <c r="SHT9" s="92"/>
      <c r="SHU9" s="92"/>
      <c r="SHV9" s="92"/>
      <c r="SHW9" s="92"/>
      <c r="SHX9" s="92"/>
      <c r="SHY9" s="92"/>
      <c r="SHZ9" s="92"/>
      <c r="SIA9" s="92"/>
      <c r="SIB9" s="92"/>
      <c r="SIC9" s="92"/>
      <c r="SID9" s="92"/>
      <c r="SIE9" s="92"/>
      <c r="SIF9" s="92"/>
      <c r="SIG9" s="92"/>
      <c r="SIH9" s="92"/>
      <c r="SII9" s="92"/>
      <c r="SIJ9" s="92"/>
      <c r="SIK9" s="92"/>
      <c r="SIL9" s="92"/>
      <c r="SIM9" s="92"/>
      <c r="SIN9" s="92"/>
      <c r="SIO9" s="92"/>
      <c r="SIP9" s="92"/>
      <c r="SIQ9" s="92"/>
      <c r="SIR9" s="92"/>
      <c r="SIS9" s="92"/>
      <c r="SIT9" s="92"/>
      <c r="SIU9" s="92"/>
      <c r="SIV9" s="92"/>
      <c r="SIW9" s="92"/>
      <c r="SIX9" s="92"/>
      <c r="SIY9" s="92"/>
      <c r="SIZ9" s="92"/>
      <c r="SJA9" s="92"/>
      <c r="SJB9" s="92"/>
      <c r="SJC9" s="92"/>
      <c r="SJD9" s="92"/>
      <c r="SJE9" s="92"/>
      <c r="SJF9" s="92"/>
      <c r="SJG9" s="92"/>
      <c r="SJH9" s="92"/>
      <c r="SJI9" s="92"/>
      <c r="SJJ9" s="92"/>
      <c r="SJK9" s="92"/>
      <c r="SJL9" s="92"/>
      <c r="SJM9" s="92"/>
      <c r="SJN9" s="92"/>
      <c r="SJO9" s="92"/>
      <c r="SJP9" s="92"/>
      <c r="SJQ9" s="92"/>
      <c r="SJR9" s="92"/>
      <c r="SJS9" s="92"/>
      <c r="SJT9" s="92"/>
      <c r="SJU9" s="92"/>
      <c r="SJV9" s="92"/>
      <c r="SJW9" s="92"/>
      <c r="SJX9" s="92"/>
      <c r="SJY9" s="92"/>
      <c r="SJZ9" s="92"/>
      <c r="SKA9" s="92"/>
      <c r="SKB9" s="92"/>
      <c r="SKC9" s="92"/>
      <c r="SKD9" s="92"/>
      <c r="SKE9" s="92"/>
      <c r="SKF9" s="92"/>
      <c r="SKG9" s="92"/>
      <c r="SKH9" s="92"/>
      <c r="SKI9" s="92"/>
      <c r="SKJ9" s="92"/>
      <c r="SKK9" s="92"/>
      <c r="SKL9" s="92"/>
      <c r="SKM9" s="92"/>
      <c r="SKN9" s="92"/>
      <c r="SKO9" s="92"/>
      <c r="SKP9" s="92"/>
      <c r="SKQ9" s="92"/>
      <c r="SKR9" s="92"/>
      <c r="SKS9" s="92"/>
      <c r="SKT9" s="92"/>
      <c r="SKU9" s="92"/>
      <c r="SKV9" s="92"/>
      <c r="SKW9" s="92"/>
      <c r="SKX9" s="92"/>
      <c r="SKY9" s="92"/>
      <c r="SKZ9" s="92"/>
      <c r="SLA9" s="92"/>
      <c r="SLB9" s="92"/>
      <c r="SLC9" s="92"/>
      <c r="SLD9" s="92"/>
      <c r="SLE9" s="92"/>
      <c r="SLF9" s="92"/>
      <c r="SLG9" s="92"/>
      <c r="SLH9" s="92"/>
      <c r="SLI9" s="92"/>
      <c r="SLJ9" s="92"/>
      <c r="SLK9" s="92"/>
      <c r="SLL9" s="92"/>
      <c r="SLM9" s="92"/>
      <c r="SLN9" s="92"/>
      <c r="SLO9" s="92"/>
      <c r="SLP9" s="92"/>
      <c r="SLQ9" s="92"/>
      <c r="SLR9" s="92"/>
      <c r="SLS9" s="92"/>
      <c r="SLT9" s="92"/>
      <c r="SLU9" s="92"/>
      <c r="SLV9" s="92"/>
      <c r="SLW9" s="92"/>
      <c r="SLX9" s="92"/>
      <c r="SLY9" s="92"/>
      <c r="SLZ9" s="92"/>
      <c r="SMA9" s="92"/>
      <c r="SMB9" s="92"/>
      <c r="SMC9" s="92"/>
      <c r="SMD9" s="92"/>
      <c r="SME9" s="92"/>
      <c r="SMF9" s="92"/>
      <c r="SMG9" s="92"/>
      <c r="SMH9" s="92"/>
      <c r="SMI9" s="92"/>
      <c r="SMJ9" s="92"/>
      <c r="SMK9" s="92"/>
      <c r="SML9" s="92"/>
      <c r="SMM9" s="92"/>
      <c r="SMN9" s="92"/>
      <c r="SMO9" s="92"/>
      <c r="SMP9" s="92"/>
      <c r="SMQ9" s="92"/>
      <c r="SMR9" s="92"/>
      <c r="SMS9" s="92"/>
      <c r="SMT9" s="92"/>
      <c r="SMU9" s="92"/>
      <c r="SMV9" s="92"/>
      <c r="SMW9" s="92"/>
      <c r="SMX9" s="92"/>
      <c r="SMY9" s="92"/>
      <c r="SMZ9" s="92"/>
      <c r="SNA9" s="92"/>
      <c r="SNB9" s="92"/>
      <c r="SNC9" s="92"/>
      <c r="SND9" s="92"/>
      <c r="SNE9" s="92"/>
      <c r="SNF9" s="92"/>
      <c r="SNG9" s="92"/>
      <c r="SNH9" s="92"/>
      <c r="SNI9" s="92"/>
      <c r="SNJ9" s="92"/>
      <c r="SNK9" s="92"/>
      <c r="SNL9" s="92"/>
      <c r="SNM9" s="92"/>
      <c r="SNN9" s="92"/>
      <c r="SNO9" s="92"/>
      <c r="SNP9" s="92"/>
      <c r="SNQ9" s="92"/>
      <c r="SNR9" s="92"/>
      <c r="SNS9" s="92"/>
      <c r="SNT9" s="92"/>
      <c r="SNU9" s="92"/>
      <c r="SNV9" s="92"/>
      <c r="SNW9" s="92"/>
      <c r="SNX9" s="92"/>
      <c r="SNY9" s="92"/>
      <c r="SNZ9" s="92"/>
      <c r="SOA9" s="92"/>
      <c r="SOB9" s="92"/>
      <c r="SOC9" s="92"/>
      <c r="SOD9" s="92"/>
      <c r="SOE9" s="92"/>
      <c r="SOF9" s="92"/>
      <c r="SOG9" s="92"/>
      <c r="SOH9" s="92"/>
      <c r="SOI9" s="92"/>
      <c r="SOJ9" s="92"/>
      <c r="SOK9" s="92"/>
      <c r="SOL9" s="92"/>
      <c r="SOM9" s="92"/>
      <c r="SON9" s="92"/>
      <c r="SOO9" s="92"/>
      <c r="SOP9" s="92"/>
      <c r="SOQ9" s="92"/>
      <c r="SOR9" s="92"/>
      <c r="SOS9" s="92"/>
      <c r="SOT9" s="92"/>
      <c r="SOU9" s="92"/>
      <c r="SOV9" s="92"/>
      <c r="SOW9" s="92"/>
      <c r="SOX9" s="92"/>
      <c r="SOY9" s="92"/>
      <c r="SOZ9" s="92"/>
      <c r="SPA9" s="92"/>
      <c r="SPB9" s="92"/>
      <c r="SPC9" s="92"/>
      <c r="SPD9" s="92"/>
      <c r="SPE9" s="92"/>
      <c r="SPF9" s="92"/>
      <c r="SPG9" s="92"/>
      <c r="SPH9" s="92"/>
      <c r="SPI9" s="92"/>
      <c r="SPJ9" s="92"/>
      <c r="SPK9" s="92"/>
      <c r="SPL9" s="92"/>
      <c r="SPM9" s="92"/>
      <c r="SPN9" s="92"/>
      <c r="SPO9" s="92"/>
      <c r="SPP9" s="92"/>
      <c r="SPQ9" s="92"/>
      <c r="SPR9" s="92"/>
      <c r="SPS9" s="92"/>
      <c r="SPT9" s="92"/>
      <c r="SPU9" s="92"/>
      <c r="SPV9" s="92"/>
      <c r="SPW9" s="92"/>
      <c r="SPX9" s="92"/>
      <c r="SPY9" s="92"/>
      <c r="SPZ9" s="92"/>
      <c r="SQA9" s="92"/>
      <c r="SQB9" s="92"/>
      <c r="SQC9" s="92"/>
      <c r="SQD9" s="92"/>
      <c r="SQE9" s="92"/>
      <c r="SQF9" s="92"/>
      <c r="SQG9" s="92"/>
      <c r="SQH9" s="92"/>
      <c r="SQI9" s="92"/>
      <c r="SQJ9" s="92"/>
      <c r="SQK9" s="92"/>
      <c r="SQL9" s="92"/>
      <c r="SQM9" s="92"/>
      <c r="SQN9" s="92"/>
      <c r="SQO9" s="92"/>
      <c r="SQP9" s="92"/>
      <c r="SQQ9" s="92"/>
      <c r="SQR9" s="92"/>
      <c r="SQS9" s="92"/>
      <c r="SQT9" s="92"/>
      <c r="SQU9" s="92"/>
      <c r="SQV9" s="92"/>
      <c r="SQW9" s="92"/>
      <c r="SQX9" s="92"/>
      <c r="SQY9" s="92"/>
      <c r="SQZ9" s="92"/>
      <c r="SRA9" s="92"/>
      <c r="SRB9" s="92"/>
      <c r="SRC9" s="92"/>
      <c r="SRD9" s="92"/>
      <c r="SRE9" s="92"/>
      <c r="SRF9" s="92"/>
      <c r="SRG9" s="92"/>
      <c r="SRH9" s="92"/>
      <c r="SRI9" s="92"/>
      <c r="SRJ9" s="92"/>
      <c r="SRK9" s="92"/>
      <c r="SRL9" s="92"/>
      <c r="SRM9" s="92"/>
      <c r="SRN9" s="92"/>
      <c r="SRO9" s="92"/>
      <c r="SRP9" s="92"/>
      <c r="SRQ9" s="92"/>
      <c r="SRR9" s="92"/>
      <c r="SRS9" s="92"/>
      <c r="SRT9" s="92"/>
      <c r="SRU9" s="92"/>
      <c r="SRV9" s="92"/>
      <c r="SRW9" s="92"/>
      <c r="SRX9" s="92"/>
      <c r="SRY9" s="92"/>
      <c r="SRZ9" s="92"/>
      <c r="SSA9" s="92"/>
      <c r="SSB9" s="92"/>
      <c r="SSC9" s="92"/>
      <c r="SSD9" s="92"/>
      <c r="SSE9" s="92"/>
      <c r="SSF9" s="92"/>
      <c r="SSG9" s="92"/>
      <c r="SSH9" s="92"/>
      <c r="SSI9" s="92"/>
      <c r="SSJ9" s="92"/>
      <c r="SSK9" s="92"/>
      <c r="SSL9" s="92"/>
      <c r="SSM9" s="92"/>
      <c r="SSN9" s="92"/>
      <c r="SSO9" s="92"/>
      <c r="SSP9" s="92"/>
      <c r="SSQ9" s="92"/>
      <c r="SSR9" s="92"/>
      <c r="SSS9" s="92"/>
      <c r="SST9" s="92"/>
      <c r="SSU9" s="92"/>
      <c r="SSV9" s="92"/>
      <c r="SSW9" s="92"/>
      <c r="SSX9" s="92"/>
      <c r="SSY9" s="92"/>
      <c r="SSZ9" s="92"/>
      <c r="STA9" s="92"/>
      <c r="STB9" s="92"/>
      <c r="STC9" s="92"/>
      <c r="STD9" s="92"/>
      <c r="STE9" s="92"/>
      <c r="STF9" s="92"/>
      <c r="STG9" s="92"/>
      <c r="STH9" s="92"/>
      <c r="STI9" s="92"/>
      <c r="STJ9" s="92"/>
      <c r="STK9" s="92"/>
      <c r="STL9" s="92"/>
      <c r="STM9" s="92"/>
      <c r="STN9" s="92"/>
      <c r="STO9" s="92"/>
      <c r="STP9" s="92"/>
      <c r="STQ9" s="92"/>
      <c r="STR9" s="92"/>
      <c r="STS9" s="92"/>
      <c r="STT9" s="92"/>
      <c r="STU9" s="92"/>
      <c r="STV9" s="92"/>
      <c r="STW9" s="92"/>
      <c r="STX9" s="92"/>
      <c r="STY9" s="92"/>
      <c r="STZ9" s="92"/>
      <c r="SUA9" s="92"/>
      <c r="SUB9" s="92"/>
      <c r="SUC9" s="92"/>
      <c r="SUD9" s="92"/>
      <c r="SUE9" s="92"/>
      <c r="SUF9" s="92"/>
      <c r="SUG9" s="92"/>
      <c r="SUH9" s="92"/>
      <c r="SUI9" s="92"/>
      <c r="SUJ9" s="92"/>
      <c r="SUK9" s="92"/>
      <c r="SUL9" s="92"/>
      <c r="SUM9" s="92"/>
      <c r="SUN9" s="92"/>
      <c r="SUO9" s="92"/>
      <c r="SUP9" s="92"/>
      <c r="SUQ9" s="92"/>
      <c r="SUR9" s="92"/>
      <c r="SUS9" s="92"/>
      <c r="SUT9" s="92"/>
      <c r="SUU9" s="92"/>
      <c r="SUV9" s="92"/>
      <c r="SUW9" s="92"/>
      <c r="SUX9" s="92"/>
      <c r="SUY9" s="92"/>
      <c r="SUZ9" s="92"/>
      <c r="SVA9" s="92"/>
      <c r="SVB9" s="92"/>
      <c r="SVC9" s="92"/>
      <c r="SVD9" s="92"/>
      <c r="SVE9" s="92"/>
      <c r="SVF9" s="92"/>
      <c r="SVG9" s="92"/>
      <c r="SVH9" s="92"/>
      <c r="SVI9" s="92"/>
      <c r="SVJ9" s="92"/>
      <c r="SVK9" s="92"/>
      <c r="SVL9" s="92"/>
      <c r="SVM9" s="92"/>
      <c r="SVN9" s="92"/>
      <c r="SVO9" s="92"/>
      <c r="SVP9" s="92"/>
      <c r="SVQ9" s="92"/>
      <c r="SVR9" s="92"/>
      <c r="SVS9" s="92"/>
      <c r="SVT9" s="92"/>
      <c r="SVU9" s="92"/>
      <c r="SVV9" s="92"/>
      <c r="SVW9" s="92"/>
      <c r="SVX9" s="92"/>
      <c r="SVY9" s="92"/>
      <c r="SVZ9" s="92"/>
      <c r="SWA9" s="92"/>
      <c r="SWB9" s="92"/>
      <c r="SWC9" s="92"/>
      <c r="SWD9" s="92"/>
      <c r="SWE9" s="92"/>
      <c r="SWF9" s="92"/>
      <c r="SWG9" s="92"/>
      <c r="SWH9" s="92"/>
      <c r="SWI9" s="92"/>
      <c r="SWJ9" s="92"/>
      <c r="SWK9" s="92"/>
      <c r="SWL9" s="92"/>
      <c r="SWM9" s="92"/>
      <c r="SWN9" s="92"/>
      <c r="SWO9" s="92"/>
      <c r="SWP9" s="92"/>
      <c r="SWQ9" s="92"/>
      <c r="SWR9" s="92"/>
      <c r="SWS9" s="92"/>
      <c r="SWT9" s="92"/>
      <c r="SWU9" s="92"/>
      <c r="SWV9" s="92"/>
      <c r="SWW9" s="92"/>
      <c r="SWX9" s="92"/>
      <c r="SWY9" s="92"/>
      <c r="SWZ9" s="92"/>
      <c r="SXA9" s="92"/>
      <c r="SXB9" s="92"/>
      <c r="SXC9" s="92"/>
      <c r="SXD9" s="92"/>
      <c r="SXE9" s="92"/>
      <c r="SXF9" s="92"/>
      <c r="SXG9" s="92"/>
      <c r="SXH9" s="92"/>
      <c r="SXI9" s="92"/>
      <c r="SXJ9" s="92"/>
      <c r="SXK9" s="92"/>
      <c r="SXL9" s="92"/>
      <c r="SXM9" s="92"/>
      <c r="SXN9" s="92"/>
      <c r="SXO9" s="92"/>
      <c r="SXP9" s="92"/>
      <c r="SXQ9" s="92"/>
      <c r="SXR9" s="92"/>
      <c r="SXS9" s="92"/>
      <c r="SXT9" s="92"/>
      <c r="SXU9" s="92"/>
      <c r="SXV9" s="92"/>
      <c r="SXW9" s="92"/>
      <c r="SXX9" s="92"/>
      <c r="SXY9" s="92"/>
      <c r="SXZ9" s="92"/>
      <c r="SYA9" s="92"/>
      <c r="SYB9" s="92"/>
      <c r="SYC9" s="92"/>
      <c r="SYD9" s="92"/>
      <c r="SYE9" s="92"/>
      <c r="SYF9" s="92"/>
      <c r="SYG9" s="92"/>
      <c r="SYH9" s="92"/>
      <c r="SYI9" s="92"/>
      <c r="SYJ9" s="92"/>
      <c r="SYK9" s="92"/>
      <c r="SYL9" s="92"/>
      <c r="SYM9" s="92"/>
      <c r="SYN9" s="92"/>
      <c r="SYO9" s="92"/>
      <c r="SYP9" s="92"/>
      <c r="SYQ9" s="92"/>
      <c r="SYR9" s="92"/>
      <c r="SYS9" s="92"/>
      <c r="SYT9" s="92"/>
      <c r="SYU9" s="92"/>
      <c r="SYV9" s="92"/>
      <c r="SYW9" s="92"/>
      <c r="SYX9" s="92"/>
      <c r="SYY9" s="92"/>
      <c r="SYZ9" s="92"/>
      <c r="SZA9" s="92"/>
      <c r="SZB9" s="92"/>
      <c r="SZC9" s="92"/>
      <c r="SZD9" s="92"/>
      <c r="SZE9" s="92"/>
      <c r="SZF9" s="92"/>
      <c r="SZG9" s="92"/>
      <c r="SZH9" s="92"/>
      <c r="SZI9" s="92"/>
      <c r="SZJ9" s="92"/>
      <c r="SZK9" s="92"/>
      <c r="SZL9" s="92"/>
      <c r="SZM9" s="92"/>
      <c r="SZN9" s="92"/>
      <c r="SZO9" s="92"/>
      <c r="SZP9" s="92"/>
      <c r="SZQ9" s="92"/>
      <c r="SZR9" s="92"/>
      <c r="SZS9" s="92"/>
      <c r="SZT9" s="92"/>
      <c r="SZU9" s="92"/>
      <c r="SZV9" s="92"/>
      <c r="SZW9" s="92"/>
      <c r="SZX9" s="92"/>
      <c r="SZY9" s="92"/>
      <c r="SZZ9" s="92"/>
      <c r="TAA9" s="92"/>
      <c r="TAB9" s="92"/>
      <c r="TAC9" s="92"/>
      <c r="TAD9" s="92"/>
      <c r="TAE9" s="92"/>
      <c r="TAF9" s="92"/>
      <c r="TAG9" s="92"/>
      <c r="TAH9" s="92"/>
      <c r="TAI9" s="92"/>
      <c r="TAJ9" s="92"/>
      <c r="TAK9" s="92"/>
      <c r="TAL9" s="92"/>
      <c r="TAM9" s="92"/>
      <c r="TAN9" s="92"/>
      <c r="TAO9" s="92"/>
      <c r="TAP9" s="92"/>
      <c r="TAQ9" s="92"/>
      <c r="TAR9" s="92"/>
      <c r="TAS9" s="92"/>
      <c r="TAT9" s="92"/>
      <c r="TAU9" s="92"/>
      <c r="TAV9" s="92"/>
      <c r="TAW9" s="92"/>
      <c r="TAX9" s="92"/>
      <c r="TAY9" s="92"/>
      <c r="TAZ9" s="92"/>
      <c r="TBA9" s="92"/>
      <c r="TBB9" s="92"/>
      <c r="TBC9" s="92"/>
      <c r="TBD9" s="92"/>
      <c r="TBE9" s="92"/>
      <c r="TBF9" s="92"/>
      <c r="TBG9" s="92"/>
      <c r="TBH9" s="92"/>
      <c r="TBI9" s="92"/>
      <c r="TBJ9" s="92"/>
      <c r="TBK9" s="92"/>
      <c r="TBL9" s="92"/>
      <c r="TBM9" s="92"/>
      <c r="TBN9" s="92"/>
      <c r="TBO9" s="92"/>
      <c r="TBP9" s="92"/>
      <c r="TBQ9" s="92"/>
      <c r="TBR9" s="92"/>
      <c r="TBS9" s="92"/>
      <c r="TBT9" s="92"/>
      <c r="TBU9" s="92"/>
      <c r="TBV9" s="92"/>
      <c r="TBW9" s="92"/>
      <c r="TBX9" s="92"/>
      <c r="TBY9" s="92"/>
      <c r="TBZ9" s="92"/>
      <c r="TCA9" s="92"/>
      <c r="TCB9" s="92"/>
      <c r="TCC9" s="92"/>
      <c r="TCD9" s="92"/>
      <c r="TCE9" s="92"/>
      <c r="TCF9" s="92"/>
      <c r="TCG9" s="92"/>
      <c r="TCH9" s="92"/>
      <c r="TCI9" s="92"/>
      <c r="TCJ9" s="92"/>
      <c r="TCK9" s="92"/>
      <c r="TCL9" s="92"/>
      <c r="TCM9" s="92"/>
      <c r="TCN9" s="92"/>
      <c r="TCO9" s="92"/>
      <c r="TCP9" s="92"/>
      <c r="TCQ9" s="92"/>
      <c r="TCR9" s="92"/>
      <c r="TCS9" s="92"/>
      <c r="TCT9" s="92"/>
      <c r="TCU9" s="92"/>
      <c r="TCV9" s="92"/>
      <c r="TCW9" s="92"/>
      <c r="TCX9" s="92"/>
      <c r="TCY9" s="92"/>
      <c r="TCZ9" s="92"/>
      <c r="TDA9" s="92"/>
      <c r="TDB9" s="92"/>
      <c r="TDC9" s="92"/>
      <c r="TDD9" s="92"/>
      <c r="TDE9" s="92"/>
      <c r="TDF9" s="92"/>
      <c r="TDG9" s="92"/>
      <c r="TDH9" s="92"/>
      <c r="TDI9" s="92"/>
      <c r="TDJ9" s="92"/>
      <c r="TDK9" s="92"/>
      <c r="TDL9" s="92"/>
      <c r="TDM9" s="92"/>
      <c r="TDN9" s="92"/>
      <c r="TDO9" s="92"/>
      <c r="TDP9" s="92"/>
      <c r="TDQ9" s="92"/>
      <c r="TDR9" s="92"/>
      <c r="TDS9" s="92"/>
      <c r="TDT9" s="92"/>
      <c r="TDU9" s="92"/>
      <c r="TDV9" s="92"/>
      <c r="TDW9" s="92"/>
      <c r="TDX9" s="92"/>
      <c r="TDY9" s="92"/>
      <c r="TDZ9" s="92"/>
      <c r="TEA9" s="92"/>
      <c r="TEB9" s="92"/>
      <c r="TEC9" s="92"/>
      <c r="TED9" s="92"/>
      <c r="TEE9" s="92"/>
      <c r="TEF9" s="92"/>
      <c r="TEG9" s="92"/>
      <c r="TEH9" s="92"/>
      <c r="TEI9" s="92"/>
      <c r="TEJ9" s="92"/>
      <c r="TEK9" s="92"/>
      <c r="TEL9" s="92"/>
      <c r="TEM9" s="92"/>
      <c r="TEN9" s="92"/>
      <c r="TEO9" s="92"/>
      <c r="TEP9" s="92"/>
      <c r="TEQ9" s="92"/>
      <c r="TER9" s="92"/>
      <c r="TES9" s="92"/>
      <c r="TET9" s="92"/>
      <c r="TEU9" s="92"/>
      <c r="TEV9" s="92"/>
      <c r="TEW9" s="92"/>
      <c r="TEX9" s="92"/>
      <c r="TEY9" s="92"/>
      <c r="TEZ9" s="92"/>
      <c r="TFA9" s="92"/>
      <c r="TFB9" s="92"/>
      <c r="TFC9" s="92"/>
      <c r="TFD9" s="92"/>
      <c r="TFE9" s="92"/>
      <c r="TFF9" s="92"/>
      <c r="TFG9" s="92"/>
      <c r="TFH9" s="92"/>
      <c r="TFI9" s="92"/>
      <c r="TFJ9" s="92"/>
      <c r="TFK9" s="92"/>
      <c r="TFL9" s="92"/>
      <c r="TFM9" s="92"/>
      <c r="TFN9" s="92"/>
      <c r="TFO9" s="92"/>
      <c r="TFP9" s="92"/>
      <c r="TFQ9" s="92"/>
      <c r="TFR9" s="92"/>
      <c r="TFS9" s="92"/>
      <c r="TFT9" s="92"/>
      <c r="TFU9" s="92"/>
      <c r="TFV9" s="92"/>
      <c r="TFW9" s="92"/>
      <c r="TFX9" s="92"/>
      <c r="TFY9" s="92"/>
      <c r="TFZ9" s="92"/>
      <c r="TGA9" s="92"/>
      <c r="TGB9" s="92"/>
      <c r="TGC9" s="92"/>
      <c r="TGD9" s="92"/>
      <c r="TGE9" s="92"/>
      <c r="TGF9" s="92"/>
      <c r="TGG9" s="92"/>
      <c r="TGH9" s="92"/>
      <c r="TGI9" s="92"/>
      <c r="TGJ9" s="92"/>
      <c r="TGK9" s="92"/>
      <c r="TGL9" s="92"/>
      <c r="TGM9" s="92"/>
      <c r="TGN9" s="92"/>
      <c r="TGO9" s="92"/>
      <c r="TGP9" s="92"/>
      <c r="TGQ9" s="92"/>
      <c r="TGR9" s="92"/>
      <c r="TGS9" s="92"/>
      <c r="TGT9" s="92"/>
      <c r="TGU9" s="92"/>
      <c r="TGV9" s="92"/>
      <c r="TGW9" s="92"/>
      <c r="TGX9" s="92"/>
      <c r="TGY9" s="92"/>
      <c r="TGZ9" s="92"/>
      <c r="THA9" s="92"/>
      <c r="THB9" s="92"/>
      <c r="THC9" s="92"/>
      <c r="THD9" s="92"/>
      <c r="THE9" s="92"/>
      <c r="THF9" s="92"/>
      <c r="THG9" s="92"/>
      <c r="THH9" s="92"/>
      <c r="THI9" s="92"/>
      <c r="THJ9" s="92"/>
      <c r="THK9" s="92"/>
      <c r="THL9" s="92"/>
      <c r="THM9" s="92"/>
      <c r="THN9" s="92"/>
      <c r="THO9" s="92"/>
      <c r="THP9" s="92"/>
      <c r="THQ9" s="92"/>
      <c r="THR9" s="92"/>
      <c r="THS9" s="92"/>
      <c r="THT9" s="92"/>
      <c r="THU9" s="92"/>
      <c r="THV9" s="92"/>
      <c r="THW9" s="92"/>
      <c r="THX9" s="92"/>
      <c r="THY9" s="92"/>
      <c r="THZ9" s="92"/>
      <c r="TIA9" s="92"/>
      <c r="TIB9" s="92"/>
      <c r="TIC9" s="92"/>
      <c r="TID9" s="92"/>
      <c r="TIE9" s="92"/>
      <c r="TIF9" s="92"/>
      <c r="TIG9" s="92"/>
      <c r="TIH9" s="92"/>
      <c r="TII9" s="92"/>
      <c r="TIJ9" s="92"/>
      <c r="TIK9" s="92"/>
      <c r="TIL9" s="92"/>
      <c r="TIM9" s="92"/>
      <c r="TIN9" s="92"/>
      <c r="TIO9" s="92"/>
      <c r="TIP9" s="92"/>
      <c r="TIQ9" s="92"/>
      <c r="TIR9" s="92"/>
      <c r="TIS9" s="92"/>
      <c r="TIT9" s="92"/>
      <c r="TIU9" s="92"/>
      <c r="TIV9" s="92"/>
      <c r="TIW9" s="92"/>
      <c r="TIX9" s="92"/>
      <c r="TIY9" s="92"/>
      <c r="TIZ9" s="92"/>
      <c r="TJA9" s="92"/>
      <c r="TJB9" s="92"/>
      <c r="TJC9" s="92"/>
      <c r="TJD9" s="92"/>
      <c r="TJE9" s="92"/>
      <c r="TJF9" s="92"/>
      <c r="TJG9" s="92"/>
      <c r="TJH9" s="92"/>
      <c r="TJI9" s="92"/>
      <c r="TJJ9" s="92"/>
      <c r="TJK9" s="92"/>
      <c r="TJL9" s="92"/>
      <c r="TJM9" s="92"/>
      <c r="TJN9" s="92"/>
      <c r="TJO9" s="92"/>
      <c r="TJP9" s="92"/>
      <c r="TJQ9" s="92"/>
      <c r="TJR9" s="92"/>
      <c r="TJS9" s="92"/>
      <c r="TJT9" s="92"/>
      <c r="TJU9" s="92"/>
      <c r="TJV9" s="92"/>
      <c r="TJW9" s="92"/>
      <c r="TJX9" s="92"/>
      <c r="TJY9" s="92"/>
      <c r="TJZ9" s="92"/>
      <c r="TKA9" s="92"/>
      <c r="TKB9" s="92"/>
      <c r="TKC9" s="92"/>
      <c r="TKD9" s="92"/>
      <c r="TKE9" s="92"/>
      <c r="TKF9" s="92"/>
      <c r="TKG9" s="92"/>
      <c r="TKH9" s="92"/>
      <c r="TKI9" s="92"/>
      <c r="TKJ9" s="92"/>
      <c r="TKK9" s="92"/>
      <c r="TKL9" s="92"/>
      <c r="TKM9" s="92"/>
      <c r="TKN9" s="92"/>
      <c r="TKO9" s="92"/>
      <c r="TKP9" s="92"/>
      <c r="TKQ9" s="92"/>
      <c r="TKR9" s="92"/>
      <c r="TKS9" s="92"/>
      <c r="TKT9" s="92"/>
      <c r="TKU9" s="92"/>
      <c r="TKV9" s="92"/>
      <c r="TKW9" s="92"/>
      <c r="TKX9" s="92"/>
      <c r="TKY9" s="92"/>
      <c r="TKZ9" s="92"/>
      <c r="TLA9" s="92"/>
      <c r="TLB9" s="92"/>
      <c r="TLC9" s="92"/>
      <c r="TLD9" s="92"/>
      <c r="TLE9" s="92"/>
      <c r="TLF9" s="92"/>
      <c r="TLG9" s="92"/>
      <c r="TLH9" s="92"/>
      <c r="TLI9" s="92"/>
      <c r="TLJ9" s="92"/>
      <c r="TLK9" s="92"/>
      <c r="TLL9" s="92"/>
      <c r="TLM9" s="92"/>
      <c r="TLN9" s="92"/>
      <c r="TLO9" s="92"/>
      <c r="TLP9" s="92"/>
      <c r="TLQ9" s="92"/>
      <c r="TLR9" s="92"/>
      <c r="TLS9" s="92"/>
      <c r="TLT9" s="92"/>
      <c r="TLU9" s="92"/>
      <c r="TLV9" s="92"/>
      <c r="TLW9" s="92"/>
      <c r="TLX9" s="92"/>
      <c r="TLY9" s="92"/>
      <c r="TLZ9" s="92"/>
      <c r="TMA9" s="92"/>
      <c r="TMB9" s="92"/>
      <c r="TMC9" s="92"/>
      <c r="TMD9" s="92"/>
      <c r="TME9" s="92"/>
      <c r="TMF9" s="92"/>
      <c r="TMG9" s="92"/>
      <c r="TMH9" s="92"/>
      <c r="TMI9" s="92"/>
      <c r="TMJ9" s="92"/>
      <c r="TMK9" s="92"/>
      <c r="TML9" s="92"/>
      <c r="TMM9" s="92"/>
      <c r="TMN9" s="92"/>
      <c r="TMO9" s="92"/>
      <c r="TMP9" s="92"/>
      <c r="TMQ9" s="92"/>
      <c r="TMR9" s="92"/>
      <c r="TMS9" s="92"/>
      <c r="TMT9" s="92"/>
      <c r="TMU9" s="92"/>
      <c r="TMV9" s="92"/>
      <c r="TMW9" s="92"/>
      <c r="TMX9" s="92"/>
      <c r="TMY9" s="92"/>
      <c r="TMZ9" s="92"/>
      <c r="TNA9" s="92"/>
      <c r="TNB9" s="92"/>
      <c r="TNC9" s="92"/>
      <c r="TND9" s="92"/>
      <c r="TNE9" s="92"/>
      <c r="TNF9" s="92"/>
      <c r="TNG9" s="92"/>
      <c r="TNH9" s="92"/>
      <c r="TNI9" s="92"/>
      <c r="TNJ9" s="92"/>
      <c r="TNK9" s="92"/>
      <c r="TNL9" s="92"/>
      <c r="TNM9" s="92"/>
      <c r="TNN9" s="92"/>
      <c r="TNO9" s="92"/>
      <c r="TNP9" s="92"/>
      <c r="TNQ9" s="92"/>
      <c r="TNR9" s="92"/>
      <c r="TNS9" s="92"/>
      <c r="TNT9" s="92"/>
      <c r="TNU9" s="92"/>
      <c r="TNV9" s="92"/>
      <c r="TNW9" s="92"/>
      <c r="TNX9" s="92"/>
      <c r="TNY9" s="92"/>
      <c r="TNZ9" s="92"/>
      <c r="TOA9" s="92"/>
      <c r="TOB9" s="92"/>
      <c r="TOC9" s="92"/>
      <c r="TOD9" s="92"/>
      <c r="TOE9" s="92"/>
      <c r="TOF9" s="92"/>
      <c r="TOG9" s="92"/>
      <c r="TOH9" s="92"/>
      <c r="TOI9" s="92"/>
      <c r="TOJ9" s="92"/>
      <c r="TOK9" s="92"/>
      <c r="TOL9" s="92"/>
      <c r="TOM9" s="92"/>
      <c r="TON9" s="92"/>
      <c r="TOO9" s="92"/>
      <c r="TOP9" s="92"/>
      <c r="TOQ9" s="92"/>
      <c r="TOR9" s="92"/>
      <c r="TOS9" s="92"/>
      <c r="TOT9" s="92"/>
      <c r="TOU9" s="92"/>
      <c r="TOV9" s="92"/>
      <c r="TOW9" s="92"/>
      <c r="TOX9" s="92"/>
      <c r="TOY9" s="92"/>
      <c r="TOZ9" s="92"/>
      <c r="TPA9" s="92"/>
      <c r="TPB9" s="92"/>
      <c r="TPC9" s="92"/>
      <c r="TPD9" s="92"/>
      <c r="TPE9" s="92"/>
      <c r="TPF9" s="92"/>
      <c r="TPG9" s="92"/>
      <c r="TPH9" s="92"/>
      <c r="TPI9" s="92"/>
      <c r="TPJ9" s="92"/>
      <c r="TPK9" s="92"/>
      <c r="TPL9" s="92"/>
      <c r="TPM9" s="92"/>
      <c r="TPN9" s="92"/>
      <c r="TPO9" s="92"/>
      <c r="TPP9" s="92"/>
      <c r="TPQ9" s="92"/>
      <c r="TPR9" s="92"/>
      <c r="TPS9" s="92"/>
      <c r="TPT9" s="92"/>
      <c r="TPU9" s="92"/>
      <c r="TPV9" s="92"/>
      <c r="TPW9" s="92"/>
      <c r="TPX9" s="92"/>
      <c r="TPY9" s="92"/>
      <c r="TPZ9" s="92"/>
      <c r="TQA9" s="92"/>
      <c r="TQB9" s="92"/>
      <c r="TQC9" s="92"/>
      <c r="TQD9" s="92"/>
      <c r="TQE9" s="92"/>
      <c r="TQF9" s="92"/>
      <c r="TQG9" s="92"/>
      <c r="TQH9" s="92"/>
      <c r="TQI9" s="92"/>
      <c r="TQJ9" s="92"/>
      <c r="TQK9" s="92"/>
      <c r="TQL9" s="92"/>
      <c r="TQM9" s="92"/>
      <c r="TQN9" s="92"/>
      <c r="TQO9" s="92"/>
      <c r="TQP9" s="92"/>
      <c r="TQQ9" s="92"/>
      <c r="TQR9" s="92"/>
      <c r="TQS9" s="92"/>
      <c r="TQT9" s="92"/>
      <c r="TQU9" s="92"/>
      <c r="TQV9" s="92"/>
      <c r="TQW9" s="92"/>
      <c r="TQX9" s="92"/>
      <c r="TQY9" s="92"/>
      <c r="TQZ9" s="92"/>
      <c r="TRA9" s="92"/>
      <c r="TRB9" s="92"/>
      <c r="TRC9" s="92"/>
      <c r="TRD9" s="92"/>
      <c r="TRE9" s="92"/>
      <c r="TRF9" s="92"/>
      <c r="TRG9" s="92"/>
      <c r="TRH9" s="92"/>
      <c r="TRI9" s="92"/>
      <c r="TRJ9" s="92"/>
      <c r="TRK9" s="92"/>
      <c r="TRL9" s="92"/>
      <c r="TRM9" s="92"/>
      <c r="TRN9" s="92"/>
      <c r="TRO9" s="92"/>
      <c r="TRP9" s="92"/>
      <c r="TRQ9" s="92"/>
      <c r="TRR9" s="92"/>
      <c r="TRS9" s="92"/>
      <c r="TRT9" s="92"/>
      <c r="TRU9" s="92"/>
      <c r="TRV9" s="92"/>
      <c r="TRW9" s="92"/>
      <c r="TRX9" s="92"/>
      <c r="TRY9" s="92"/>
      <c r="TRZ9" s="92"/>
      <c r="TSA9" s="92"/>
      <c r="TSB9" s="92"/>
      <c r="TSC9" s="92"/>
      <c r="TSD9" s="92"/>
      <c r="TSE9" s="92"/>
      <c r="TSF9" s="92"/>
      <c r="TSG9" s="92"/>
      <c r="TSH9" s="92"/>
      <c r="TSI9" s="92"/>
      <c r="TSJ9" s="92"/>
      <c r="TSK9" s="92"/>
      <c r="TSL9" s="92"/>
      <c r="TSM9" s="92"/>
      <c r="TSN9" s="92"/>
      <c r="TSO9" s="92"/>
      <c r="TSP9" s="92"/>
      <c r="TSQ9" s="92"/>
      <c r="TSR9" s="92"/>
      <c r="TSS9" s="92"/>
      <c r="TST9" s="92"/>
      <c r="TSU9" s="92"/>
      <c r="TSV9" s="92"/>
      <c r="TSW9" s="92"/>
      <c r="TSX9" s="92"/>
      <c r="TSY9" s="92"/>
      <c r="TSZ9" s="92"/>
      <c r="TTA9" s="92"/>
      <c r="TTB9" s="92"/>
      <c r="TTC9" s="92"/>
      <c r="TTD9" s="92"/>
      <c r="TTE9" s="92"/>
      <c r="TTF9" s="92"/>
      <c r="TTG9" s="92"/>
      <c r="TTH9" s="92"/>
      <c r="TTI9" s="92"/>
      <c r="TTJ9" s="92"/>
      <c r="TTK9" s="92"/>
      <c r="TTL9" s="92"/>
      <c r="TTM9" s="92"/>
      <c r="TTN9" s="92"/>
      <c r="TTO9" s="92"/>
      <c r="TTP9" s="92"/>
      <c r="TTQ9" s="92"/>
      <c r="TTR9" s="92"/>
      <c r="TTS9" s="92"/>
      <c r="TTT9" s="92"/>
      <c r="TTU9" s="92"/>
      <c r="TTV9" s="92"/>
      <c r="TTW9" s="92"/>
      <c r="TTX9" s="92"/>
      <c r="TTY9" s="92"/>
      <c r="TTZ9" s="92"/>
      <c r="TUA9" s="92"/>
      <c r="TUB9" s="92"/>
      <c r="TUC9" s="92"/>
      <c r="TUD9" s="92"/>
      <c r="TUE9" s="92"/>
      <c r="TUF9" s="92"/>
      <c r="TUG9" s="92"/>
      <c r="TUH9" s="92"/>
      <c r="TUI9" s="92"/>
      <c r="TUJ9" s="92"/>
      <c r="TUK9" s="92"/>
      <c r="TUL9" s="92"/>
      <c r="TUM9" s="92"/>
      <c r="TUN9" s="92"/>
      <c r="TUO9" s="92"/>
      <c r="TUP9" s="92"/>
      <c r="TUQ9" s="92"/>
      <c r="TUR9" s="92"/>
      <c r="TUS9" s="92"/>
      <c r="TUT9" s="92"/>
      <c r="TUU9" s="92"/>
      <c r="TUV9" s="92"/>
      <c r="TUW9" s="92"/>
      <c r="TUX9" s="92"/>
      <c r="TUY9" s="92"/>
      <c r="TUZ9" s="92"/>
      <c r="TVA9" s="92"/>
      <c r="TVB9" s="92"/>
      <c r="TVC9" s="92"/>
      <c r="TVD9" s="92"/>
      <c r="TVE9" s="92"/>
      <c r="TVF9" s="92"/>
      <c r="TVG9" s="92"/>
      <c r="TVH9" s="92"/>
      <c r="TVI9" s="92"/>
      <c r="TVJ9" s="92"/>
      <c r="TVK9" s="92"/>
      <c r="TVL9" s="92"/>
      <c r="TVM9" s="92"/>
      <c r="TVN9" s="92"/>
      <c r="TVO9" s="92"/>
      <c r="TVP9" s="92"/>
      <c r="TVQ9" s="92"/>
      <c r="TVR9" s="92"/>
      <c r="TVS9" s="92"/>
      <c r="TVT9" s="92"/>
      <c r="TVU9" s="92"/>
      <c r="TVV9" s="92"/>
      <c r="TVW9" s="92"/>
      <c r="TVX9" s="92"/>
      <c r="TVY9" s="92"/>
      <c r="TVZ9" s="92"/>
      <c r="TWA9" s="92"/>
      <c r="TWB9" s="92"/>
      <c r="TWC9" s="92"/>
      <c r="TWD9" s="92"/>
      <c r="TWE9" s="92"/>
      <c r="TWF9" s="92"/>
      <c r="TWG9" s="92"/>
      <c r="TWH9" s="92"/>
      <c r="TWI9" s="92"/>
      <c r="TWJ9" s="92"/>
      <c r="TWK9" s="92"/>
      <c r="TWL9" s="92"/>
      <c r="TWM9" s="92"/>
      <c r="TWN9" s="92"/>
      <c r="TWO9" s="92"/>
      <c r="TWP9" s="92"/>
      <c r="TWQ9" s="92"/>
      <c r="TWR9" s="92"/>
      <c r="TWS9" s="92"/>
      <c r="TWT9" s="92"/>
      <c r="TWU9" s="92"/>
      <c r="TWV9" s="92"/>
      <c r="TWW9" s="92"/>
      <c r="TWX9" s="92"/>
      <c r="TWY9" s="92"/>
      <c r="TWZ9" s="92"/>
      <c r="TXA9" s="92"/>
      <c r="TXB9" s="92"/>
      <c r="TXC9" s="92"/>
      <c r="TXD9" s="92"/>
      <c r="TXE9" s="92"/>
      <c r="TXF9" s="92"/>
      <c r="TXG9" s="92"/>
      <c r="TXH9" s="92"/>
      <c r="TXI9" s="92"/>
      <c r="TXJ9" s="92"/>
      <c r="TXK9" s="92"/>
      <c r="TXL9" s="92"/>
      <c r="TXM9" s="92"/>
      <c r="TXN9" s="92"/>
      <c r="TXO9" s="92"/>
      <c r="TXP9" s="92"/>
      <c r="TXQ9" s="92"/>
      <c r="TXR9" s="92"/>
      <c r="TXS9" s="92"/>
      <c r="TXT9" s="92"/>
      <c r="TXU9" s="92"/>
      <c r="TXV9" s="92"/>
      <c r="TXW9" s="92"/>
      <c r="TXX9" s="92"/>
      <c r="TXY9" s="92"/>
      <c r="TXZ9" s="92"/>
      <c r="TYA9" s="92"/>
      <c r="TYB9" s="92"/>
      <c r="TYC9" s="92"/>
      <c r="TYD9" s="92"/>
      <c r="TYE9" s="92"/>
      <c r="TYF9" s="92"/>
      <c r="TYG9" s="92"/>
      <c r="TYH9" s="92"/>
      <c r="TYI9" s="92"/>
      <c r="TYJ9" s="92"/>
      <c r="TYK9" s="92"/>
      <c r="TYL9" s="92"/>
      <c r="TYM9" s="92"/>
      <c r="TYN9" s="92"/>
      <c r="TYO9" s="92"/>
      <c r="TYP9" s="92"/>
      <c r="TYQ9" s="92"/>
      <c r="TYR9" s="92"/>
      <c r="TYS9" s="92"/>
      <c r="TYT9" s="92"/>
      <c r="TYU9" s="92"/>
      <c r="TYV9" s="92"/>
      <c r="TYW9" s="92"/>
      <c r="TYX9" s="92"/>
      <c r="TYY9" s="92"/>
      <c r="TYZ9" s="92"/>
      <c r="TZA9" s="92"/>
      <c r="TZB9" s="92"/>
      <c r="TZC9" s="92"/>
      <c r="TZD9" s="92"/>
      <c r="TZE9" s="92"/>
      <c r="TZF9" s="92"/>
      <c r="TZG9" s="92"/>
      <c r="TZH9" s="92"/>
      <c r="TZI9" s="92"/>
      <c r="TZJ9" s="92"/>
      <c r="TZK9" s="92"/>
      <c r="TZL9" s="92"/>
      <c r="TZM9" s="92"/>
      <c r="TZN9" s="92"/>
      <c r="TZO9" s="92"/>
      <c r="TZP9" s="92"/>
      <c r="TZQ9" s="92"/>
      <c r="TZR9" s="92"/>
      <c r="TZS9" s="92"/>
      <c r="TZT9" s="92"/>
      <c r="TZU9" s="92"/>
      <c r="TZV9" s="92"/>
      <c r="TZW9" s="92"/>
      <c r="TZX9" s="92"/>
      <c r="TZY9" s="92"/>
      <c r="TZZ9" s="92"/>
      <c r="UAA9" s="92"/>
      <c r="UAB9" s="92"/>
      <c r="UAC9" s="92"/>
      <c r="UAD9" s="92"/>
      <c r="UAE9" s="92"/>
      <c r="UAF9" s="92"/>
      <c r="UAG9" s="92"/>
      <c r="UAH9" s="92"/>
      <c r="UAI9" s="92"/>
      <c r="UAJ9" s="92"/>
      <c r="UAK9" s="92"/>
      <c r="UAL9" s="92"/>
      <c r="UAM9" s="92"/>
      <c r="UAN9" s="92"/>
      <c r="UAO9" s="92"/>
      <c r="UAP9" s="92"/>
      <c r="UAQ9" s="92"/>
      <c r="UAR9" s="92"/>
      <c r="UAS9" s="92"/>
      <c r="UAT9" s="92"/>
      <c r="UAU9" s="92"/>
      <c r="UAV9" s="92"/>
      <c r="UAW9" s="92"/>
      <c r="UAX9" s="92"/>
      <c r="UAY9" s="92"/>
      <c r="UAZ9" s="92"/>
      <c r="UBA9" s="92"/>
      <c r="UBB9" s="92"/>
      <c r="UBC9" s="92"/>
      <c r="UBD9" s="92"/>
      <c r="UBE9" s="92"/>
      <c r="UBF9" s="92"/>
      <c r="UBG9" s="92"/>
      <c r="UBH9" s="92"/>
      <c r="UBI9" s="92"/>
      <c r="UBJ9" s="92"/>
      <c r="UBK9" s="92"/>
      <c r="UBL9" s="92"/>
      <c r="UBM9" s="92"/>
      <c r="UBN9" s="92"/>
      <c r="UBO9" s="92"/>
      <c r="UBP9" s="92"/>
      <c r="UBQ9" s="92"/>
      <c r="UBR9" s="92"/>
      <c r="UBS9" s="92"/>
      <c r="UBT9" s="92"/>
      <c r="UBU9" s="92"/>
      <c r="UBV9" s="92"/>
      <c r="UBW9" s="92"/>
      <c r="UBX9" s="92"/>
      <c r="UBY9" s="92"/>
      <c r="UBZ9" s="92"/>
      <c r="UCA9" s="92"/>
      <c r="UCB9" s="92"/>
      <c r="UCC9" s="92"/>
      <c r="UCD9" s="92"/>
      <c r="UCE9" s="92"/>
      <c r="UCF9" s="92"/>
      <c r="UCG9" s="92"/>
      <c r="UCH9" s="92"/>
      <c r="UCI9" s="92"/>
      <c r="UCJ9" s="92"/>
      <c r="UCK9" s="92"/>
      <c r="UCL9" s="92"/>
      <c r="UCM9" s="92"/>
      <c r="UCN9" s="92"/>
      <c r="UCO9" s="92"/>
      <c r="UCP9" s="92"/>
      <c r="UCQ9" s="92"/>
      <c r="UCR9" s="92"/>
      <c r="UCS9" s="92"/>
      <c r="UCT9" s="92"/>
      <c r="UCU9" s="92"/>
      <c r="UCV9" s="92"/>
      <c r="UCW9" s="92"/>
      <c r="UCX9" s="92"/>
      <c r="UCY9" s="92"/>
      <c r="UCZ9" s="92"/>
      <c r="UDA9" s="92"/>
      <c r="UDB9" s="92"/>
      <c r="UDC9" s="92"/>
      <c r="UDD9" s="92"/>
      <c r="UDE9" s="92"/>
      <c r="UDF9" s="92"/>
      <c r="UDG9" s="92"/>
      <c r="UDH9" s="92"/>
      <c r="UDI9" s="92"/>
      <c r="UDJ9" s="92"/>
      <c r="UDK9" s="92"/>
      <c r="UDL9" s="92"/>
      <c r="UDM9" s="92"/>
      <c r="UDN9" s="92"/>
      <c r="UDO9" s="92"/>
      <c r="UDP9" s="92"/>
      <c r="UDQ9" s="92"/>
      <c r="UDR9" s="92"/>
      <c r="UDS9" s="92"/>
      <c r="UDT9" s="92"/>
      <c r="UDU9" s="92"/>
      <c r="UDV9" s="92"/>
      <c r="UDW9" s="92"/>
      <c r="UDX9" s="92"/>
      <c r="UDY9" s="92"/>
      <c r="UDZ9" s="92"/>
      <c r="UEA9" s="92"/>
      <c r="UEB9" s="92"/>
      <c r="UEC9" s="92"/>
      <c r="UED9" s="92"/>
      <c r="UEE9" s="92"/>
      <c r="UEF9" s="92"/>
      <c r="UEG9" s="92"/>
      <c r="UEH9" s="92"/>
      <c r="UEI9" s="92"/>
      <c r="UEJ9" s="92"/>
      <c r="UEK9" s="92"/>
      <c r="UEL9" s="92"/>
      <c r="UEM9" s="92"/>
      <c r="UEN9" s="92"/>
      <c r="UEO9" s="92"/>
      <c r="UEP9" s="92"/>
      <c r="UEQ9" s="92"/>
      <c r="UER9" s="92"/>
      <c r="UES9" s="92"/>
      <c r="UET9" s="92"/>
      <c r="UEU9" s="92"/>
      <c r="UEV9" s="92"/>
      <c r="UEW9" s="92"/>
      <c r="UEX9" s="92"/>
      <c r="UEY9" s="92"/>
      <c r="UEZ9" s="92"/>
      <c r="UFA9" s="92"/>
      <c r="UFB9" s="92"/>
      <c r="UFC9" s="92"/>
      <c r="UFD9" s="92"/>
      <c r="UFE9" s="92"/>
      <c r="UFF9" s="92"/>
      <c r="UFG9" s="92"/>
      <c r="UFH9" s="92"/>
      <c r="UFI9" s="92"/>
      <c r="UFJ9" s="92"/>
      <c r="UFK9" s="92"/>
      <c r="UFL9" s="92"/>
      <c r="UFM9" s="92"/>
      <c r="UFN9" s="92"/>
      <c r="UFO9" s="92"/>
      <c r="UFP9" s="92"/>
      <c r="UFQ9" s="92"/>
      <c r="UFR9" s="92"/>
      <c r="UFS9" s="92"/>
      <c r="UFT9" s="92"/>
      <c r="UFU9" s="92"/>
      <c r="UFV9" s="92"/>
      <c r="UFW9" s="92"/>
      <c r="UFX9" s="92"/>
      <c r="UFY9" s="92"/>
      <c r="UFZ9" s="92"/>
      <c r="UGA9" s="92"/>
      <c r="UGB9" s="92"/>
      <c r="UGC9" s="92"/>
      <c r="UGD9" s="92"/>
      <c r="UGE9" s="92"/>
      <c r="UGF9" s="92"/>
      <c r="UGG9" s="92"/>
      <c r="UGH9" s="92"/>
      <c r="UGI9" s="92"/>
      <c r="UGJ9" s="92"/>
      <c r="UGK9" s="92"/>
      <c r="UGL9" s="92"/>
      <c r="UGM9" s="92"/>
      <c r="UGN9" s="92"/>
      <c r="UGO9" s="92"/>
      <c r="UGP9" s="92"/>
      <c r="UGQ9" s="92"/>
      <c r="UGR9" s="92"/>
      <c r="UGS9" s="92"/>
      <c r="UGT9" s="92"/>
      <c r="UGU9" s="92"/>
      <c r="UGV9" s="92"/>
      <c r="UGW9" s="92"/>
      <c r="UGX9" s="92"/>
      <c r="UGY9" s="92"/>
      <c r="UGZ9" s="92"/>
      <c r="UHA9" s="92"/>
      <c r="UHB9" s="92"/>
      <c r="UHC9" s="92"/>
      <c r="UHD9" s="92"/>
      <c r="UHE9" s="92"/>
      <c r="UHF9" s="92"/>
      <c r="UHG9" s="92"/>
      <c r="UHH9" s="92"/>
      <c r="UHI9" s="92"/>
      <c r="UHJ9" s="92"/>
      <c r="UHK9" s="92"/>
      <c r="UHL9" s="92"/>
      <c r="UHM9" s="92"/>
      <c r="UHN9" s="92"/>
      <c r="UHO9" s="92"/>
      <c r="UHP9" s="92"/>
      <c r="UHQ9" s="92"/>
      <c r="UHR9" s="92"/>
      <c r="UHS9" s="92"/>
      <c r="UHT9" s="92"/>
      <c r="UHU9" s="92"/>
      <c r="UHV9" s="92"/>
      <c r="UHW9" s="92"/>
      <c r="UHX9" s="92"/>
      <c r="UHY9" s="92"/>
      <c r="UHZ9" s="92"/>
      <c r="UIA9" s="92"/>
      <c r="UIB9" s="92"/>
      <c r="UIC9" s="92"/>
      <c r="UID9" s="92"/>
      <c r="UIE9" s="92"/>
      <c r="UIF9" s="92"/>
      <c r="UIG9" s="92"/>
      <c r="UIH9" s="92"/>
      <c r="UII9" s="92"/>
      <c r="UIJ9" s="92"/>
      <c r="UIK9" s="92"/>
      <c r="UIL9" s="92"/>
      <c r="UIM9" s="92"/>
      <c r="UIN9" s="92"/>
      <c r="UIO9" s="92"/>
      <c r="UIP9" s="92"/>
      <c r="UIQ9" s="92"/>
      <c r="UIR9" s="92"/>
      <c r="UIS9" s="92"/>
      <c r="UIT9" s="92"/>
      <c r="UIU9" s="92"/>
      <c r="UIV9" s="92"/>
      <c r="UIW9" s="92"/>
      <c r="UIX9" s="92"/>
      <c r="UIY9" s="92"/>
      <c r="UIZ9" s="92"/>
      <c r="UJA9" s="92"/>
      <c r="UJB9" s="92"/>
      <c r="UJC9" s="92"/>
      <c r="UJD9" s="92"/>
      <c r="UJE9" s="92"/>
      <c r="UJF9" s="92"/>
      <c r="UJG9" s="92"/>
      <c r="UJH9" s="92"/>
      <c r="UJI9" s="92"/>
      <c r="UJJ9" s="92"/>
      <c r="UJK9" s="92"/>
      <c r="UJL9" s="92"/>
      <c r="UJM9" s="92"/>
      <c r="UJN9" s="92"/>
      <c r="UJO9" s="92"/>
      <c r="UJP9" s="92"/>
      <c r="UJQ9" s="92"/>
      <c r="UJR9" s="92"/>
      <c r="UJS9" s="92"/>
      <c r="UJT9" s="92"/>
      <c r="UJU9" s="92"/>
      <c r="UJV9" s="92"/>
      <c r="UJW9" s="92"/>
      <c r="UJX9" s="92"/>
      <c r="UJY9" s="92"/>
      <c r="UJZ9" s="92"/>
      <c r="UKA9" s="92"/>
      <c r="UKB9" s="92"/>
      <c r="UKC9" s="92"/>
      <c r="UKD9" s="92"/>
      <c r="UKE9" s="92"/>
      <c r="UKF9" s="92"/>
      <c r="UKG9" s="92"/>
      <c r="UKH9" s="92"/>
      <c r="UKI9" s="92"/>
      <c r="UKJ9" s="92"/>
      <c r="UKK9" s="92"/>
      <c r="UKL9" s="92"/>
      <c r="UKM9" s="92"/>
      <c r="UKN9" s="92"/>
      <c r="UKO9" s="92"/>
      <c r="UKP9" s="92"/>
      <c r="UKQ9" s="92"/>
      <c r="UKR9" s="92"/>
      <c r="UKS9" s="92"/>
      <c r="UKT9" s="92"/>
      <c r="UKU9" s="92"/>
      <c r="UKV9" s="92"/>
      <c r="UKW9" s="92"/>
      <c r="UKX9" s="92"/>
      <c r="UKY9" s="92"/>
      <c r="UKZ9" s="92"/>
      <c r="ULA9" s="92"/>
      <c r="ULB9" s="92"/>
      <c r="ULC9" s="92"/>
      <c r="ULD9" s="92"/>
      <c r="ULE9" s="92"/>
      <c r="ULF9" s="92"/>
      <c r="ULG9" s="92"/>
      <c r="ULH9" s="92"/>
      <c r="ULI9" s="92"/>
      <c r="ULJ9" s="92"/>
      <c r="ULK9" s="92"/>
      <c r="ULL9" s="92"/>
      <c r="ULM9" s="92"/>
      <c r="ULN9" s="92"/>
      <c r="ULO9" s="92"/>
      <c r="ULP9" s="92"/>
      <c r="ULQ9" s="92"/>
      <c r="ULR9" s="92"/>
      <c r="ULS9" s="92"/>
      <c r="ULT9" s="92"/>
      <c r="ULU9" s="92"/>
      <c r="ULV9" s="92"/>
      <c r="ULW9" s="92"/>
      <c r="ULX9" s="92"/>
      <c r="ULY9" s="92"/>
      <c r="ULZ9" s="92"/>
      <c r="UMA9" s="92"/>
      <c r="UMB9" s="92"/>
      <c r="UMC9" s="92"/>
      <c r="UMD9" s="92"/>
      <c r="UME9" s="92"/>
      <c r="UMF9" s="92"/>
      <c r="UMG9" s="92"/>
      <c r="UMH9" s="92"/>
      <c r="UMI9" s="92"/>
      <c r="UMJ9" s="92"/>
      <c r="UMK9" s="92"/>
      <c r="UML9" s="92"/>
      <c r="UMM9" s="92"/>
      <c r="UMN9" s="92"/>
      <c r="UMO9" s="92"/>
      <c r="UMP9" s="92"/>
      <c r="UMQ9" s="92"/>
      <c r="UMR9" s="92"/>
      <c r="UMS9" s="92"/>
      <c r="UMT9" s="92"/>
      <c r="UMU9" s="92"/>
      <c r="UMV9" s="92"/>
      <c r="UMW9" s="92"/>
      <c r="UMX9" s="92"/>
      <c r="UMY9" s="92"/>
      <c r="UMZ9" s="92"/>
      <c r="UNA9" s="92"/>
      <c r="UNB9" s="92"/>
      <c r="UNC9" s="92"/>
      <c r="UND9" s="92"/>
      <c r="UNE9" s="92"/>
      <c r="UNF9" s="92"/>
      <c r="UNG9" s="92"/>
      <c r="UNH9" s="92"/>
      <c r="UNI9" s="92"/>
      <c r="UNJ9" s="92"/>
      <c r="UNK9" s="92"/>
      <c r="UNL9" s="92"/>
      <c r="UNM9" s="92"/>
      <c r="UNN9" s="92"/>
      <c r="UNO9" s="92"/>
      <c r="UNP9" s="92"/>
      <c r="UNQ9" s="92"/>
      <c r="UNR9" s="92"/>
      <c r="UNS9" s="92"/>
      <c r="UNT9" s="92"/>
      <c r="UNU9" s="92"/>
      <c r="UNV9" s="92"/>
      <c r="UNW9" s="92"/>
      <c r="UNX9" s="92"/>
      <c r="UNY9" s="92"/>
      <c r="UNZ9" s="92"/>
      <c r="UOA9" s="92"/>
      <c r="UOB9" s="92"/>
      <c r="UOC9" s="92"/>
      <c r="UOD9" s="92"/>
      <c r="UOE9" s="92"/>
      <c r="UOF9" s="92"/>
      <c r="UOG9" s="92"/>
      <c r="UOH9" s="92"/>
      <c r="UOI9" s="92"/>
      <c r="UOJ9" s="92"/>
      <c r="UOK9" s="92"/>
      <c r="UOL9" s="92"/>
      <c r="UOM9" s="92"/>
      <c r="UON9" s="92"/>
      <c r="UOO9" s="92"/>
      <c r="UOP9" s="92"/>
      <c r="UOQ9" s="92"/>
      <c r="UOR9" s="92"/>
      <c r="UOS9" s="92"/>
      <c r="UOT9" s="92"/>
      <c r="UOU9" s="92"/>
      <c r="UOV9" s="92"/>
      <c r="UOW9" s="92"/>
      <c r="UOX9" s="92"/>
      <c r="UOY9" s="92"/>
      <c r="UOZ9" s="92"/>
      <c r="UPA9" s="92"/>
      <c r="UPB9" s="92"/>
      <c r="UPC9" s="92"/>
      <c r="UPD9" s="92"/>
      <c r="UPE9" s="92"/>
      <c r="UPF9" s="92"/>
      <c r="UPG9" s="92"/>
      <c r="UPH9" s="92"/>
      <c r="UPI9" s="92"/>
      <c r="UPJ9" s="92"/>
      <c r="UPK9" s="92"/>
      <c r="UPL9" s="92"/>
      <c r="UPM9" s="92"/>
      <c r="UPN9" s="92"/>
      <c r="UPO9" s="92"/>
      <c r="UPP9" s="92"/>
      <c r="UPQ9" s="92"/>
      <c r="UPR9" s="92"/>
      <c r="UPS9" s="92"/>
      <c r="UPT9" s="92"/>
      <c r="UPU9" s="92"/>
      <c r="UPV9" s="92"/>
      <c r="UPW9" s="92"/>
      <c r="UPX9" s="92"/>
      <c r="UPY9" s="92"/>
      <c r="UPZ9" s="92"/>
      <c r="UQA9" s="92"/>
      <c r="UQB9" s="92"/>
      <c r="UQC9" s="92"/>
      <c r="UQD9" s="92"/>
      <c r="UQE9" s="92"/>
      <c r="UQF9" s="92"/>
      <c r="UQG9" s="92"/>
      <c r="UQH9" s="92"/>
      <c r="UQI9" s="92"/>
      <c r="UQJ9" s="92"/>
      <c r="UQK9" s="92"/>
      <c r="UQL9" s="92"/>
      <c r="UQM9" s="92"/>
      <c r="UQN9" s="92"/>
      <c r="UQO9" s="92"/>
      <c r="UQP9" s="92"/>
      <c r="UQQ9" s="92"/>
      <c r="UQR9" s="92"/>
      <c r="UQS9" s="92"/>
      <c r="UQT9" s="92"/>
      <c r="UQU9" s="92"/>
      <c r="UQV9" s="92"/>
      <c r="UQW9" s="92"/>
      <c r="UQX9" s="92"/>
      <c r="UQY9" s="92"/>
      <c r="UQZ9" s="92"/>
      <c r="URA9" s="92"/>
      <c r="URB9" s="92"/>
      <c r="URC9" s="92"/>
      <c r="URD9" s="92"/>
      <c r="URE9" s="92"/>
      <c r="URF9" s="92"/>
      <c r="URG9" s="92"/>
      <c r="URH9" s="92"/>
      <c r="URI9" s="92"/>
      <c r="URJ9" s="92"/>
      <c r="URK9" s="92"/>
      <c r="URL9" s="92"/>
      <c r="URM9" s="92"/>
      <c r="URN9" s="92"/>
      <c r="URO9" s="92"/>
      <c r="URP9" s="92"/>
      <c r="URQ9" s="92"/>
      <c r="URR9" s="92"/>
      <c r="URS9" s="92"/>
      <c r="URT9" s="92"/>
      <c r="URU9" s="92"/>
      <c r="URV9" s="92"/>
      <c r="URW9" s="92"/>
      <c r="URX9" s="92"/>
      <c r="URY9" s="92"/>
      <c r="URZ9" s="92"/>
      <c r="USA9" s="92"/>
      <c r="USB9" s="92"/>
      <c r="USC9" s="92"/>
      <c r="USD9" s="92"/>
      <c r="USE9" s="92"/>
      <c r="USF9" s="92"/>
      <c r="USG9" s="92"/>
      <c r="USH9" s="92"/>
      <c r="USI9" s="92"/>
      <c r="USJ9" s="92"/>
      <c r="USK9" s="92"/>
      <c r="USL9" s="92"/>
      <c r="USM9" s="92"/>
      <c r="USN9" s="92"/>
      <c r="USO9" s="92"/>
      <c r="USP9" s="92"/>
      <c r="USQ9" s="92"/>
      <c r="USR9" s="92"/>
      <c r="USS9" s="92"/>
      <c r="UST9" s="92"/>
      <c r="USU9" s="92"/>
      <c r="USV9" s="92"/>
      <c r="USW9" s="92"/>
      <c r="USX9" s="92"/>
      <c r="USY9" s="92"/>
      <c r="USZ9" s="92"/>
      <c r="UTA9" s="92"/>
      <c r="UTB9" s="92"/>
      <c r="UTC9" s="92"/>
      <c r="UTD9" s="92"/>
      <c r="UTE9" s="92"/>
      <c r="UTF9" s="92"/>
      <c r="UTG9" s="92"/>
      <c r="UTH9" s="92"/>
      <c r="UTI9" s="92"/>
      <c r="UTJ9" s="92"/>
      <c r="UTK9" s="92"/>
      <c r="UTL9" s="92"/>
      <c r="UTM9" s="92"/>
      <c r="UTN9" s="92"/>
      <c r="UTO9" s="92"/>
      <c r="UTP9" s="92"/>
      <c r="UTQ9" s="92"/>
      <c r="UTR9" s="92"/>
      <c r="UTS9" s="92"/>
      <c r="UTT9" s="92"/>
      <c r="UTU9" s="92"/>
      <c r="UTV9" s="92"/>
      <c r="UTW9" s="92"/>
      <c r="UTX9" s="92"/>
      <c r="UTY9" s="92"/>
      <c r="UTZ9" s="92"/>
      <c r="UUA9" s="92"/>
      <c r="UUB9" s="92"/>
      <c r="UUC9" s="92"/>
      <c r="UUD9" s="92"/>
      <c r="UUE9" s="92"/>
      <c r="UUF9" s="92"/>
      <c r="UUG9" s="92"/>
      <c r="UUH9" s="92"/>
      <c r="UUI9" s="92"/>
      <c r="UUJ9" s="92"/>
      <c r="UUK9" s="92"/>
      <c r="UUL9" s="92"/>
      <c r="UUM9" s="92"/>
      <c r="UUN9" s="92"/>
      <c r="UUO9" s="92"/>
      <c r="UUP9" s="92"/>
      <c r="UUQ9" s="92"/>
      <c r="UUR9" s="92"/>
      <c r="UUS9" s="92"/>
      <c r="UUT9" s="92"/>
      <c r="UUU9" s="92"/>
      <c r="UUV9" s="92"/>
      <c r="UUW9" s="92"/>
      <c r="UUX9" s="92"/>
      <c r="UUY9" s="92"/>
      <c r="UUZ9" s="92"/>
      <c r="UVA9" s="92"/>
      <c r="UVB9" s="92"/>
      <c r="UVC9" s="92"/>
      <c r="UVD9" s="92"/>
      <c r="UVE9" s="92"/>
      <c r="UVF9" s="92"/>
      <c r="UVG9" s="92"/>
      <c r="UVH9" s="92"/>
      <c r="UVI9" s="92"/>
      <c r="UVJ9" s="92"/>
      <c r="UVK9" s="92"/>
      <c r="UVL9" s="92"/>
      <c r="UVM9" s="92"/>
      <c r="UVN9" s="92"/>
      <c r="UVO9" s="92"/>
      <c r="UVP9" s="92"/>
      <c r="UVQ9" s="92"/>
      <c r="UVR9" s="92"/>
      <c r="UVS9" s="92"/>
      <c r="UVT9" s="92"/>
      <c r="UVU9" s="92"/>
      <c r="UVV9" s="92"/>
      <c r="UVW9" s="92"/>
      <c r="UVX9" s="92"/>
      <c r="UVY9" s="92"/>
      <c r="UVZ9" s="92"/>
      <c r="UWA9" s="92"/>
      <c r="UWB9" s="92"/>
      <c r="UWC9" s="92"/>
      <c r="UWD9" s="92"/>
      <c r="UWE9" s="92"/>
      <c r="UWF9" s="92"/>
      <c r="UWG9" s="92"/>
      <c r="UWH9" s="92"/>
      <c r="UWI9" s="92"/>
      <c r="UWJ9" s="92"/>
      <c r="UWK9" s="92"/>
      <c r="UWL9" s="92"/>
      <c r="UWM9" s="92"/>
      <c r="UWN9" s="92"/>
      <c r="UWO9" s="92"/>
      <c r="UWP9" s="92"/>
      <c r="UWQ9" s="92"/>
      <c r="UWR9" s="92"/>
      <c r="UWS9" s="92"/>
      <c r="UWT9" s="92"/>
      <c r="UWU9" s="92"/>
      <c r="UWV9" s="92"/>
      <c r="UWW9" s="92"/>
      <c r="UWX9" s="92"/>
      <c r="UWY9" s="92"/>
      <c r="UWZ9" s="92"/>
      <c r="UXA9" s="92"/>
      <c r="UXB9" s="92"/>
      <c r="UXC9" s="92"/>
      <c r="UXD9" s="92"/>
      <c r="UXE9" s="92"/>
      <c r="UXF9" s="92"/>
      <c r="UXG9" s="92"/>
      <c r="UXH9" s="92"/>
      <c r="UXI9" s="92"/>
      <c r="UXJ9" s="92"/>
      <c r="UXK9" s="92"/>
      <c r="UXL9" s="92"/>
      <c r="UXM9" s="92"/>
      <c r="UXN9" s="92"/>
      <c r="UXO9" s="92"/>
      <c r="UXP9" s="92"/>
      <c r="UXQ9" s="92"/>
      <c r="UXR9" s="92"/>
      <c r="UXS9" s="92"/>
      <c r="UXT9" s="92"/>
      <c r="UXU9" s="92"/>
      <c r="UXV9" s="92"/>
      <c r="UXW9" s="92"/>
      <c r="UXX9" s="92"/>
      <c r="UXY9" s="92"/>
      <c r="UXZ9" s="92"/>
      <c r="UYA9" s="92"/>
      <c r="UYB9" s="92"/>
      <c r="UYC9" s="92"/>
      <c r="UYD9" s="92"/>
      <c r="UYE9" s="92"/>
      <c r="UYF9" s="92"/>
      <c r="UYG9" s="92"/>
      <c r="UYH9" s="92"/>
      <c r="UYI9" s="92"/>
      <c r="UYJ9" s="92"/>
      <c r="UYK9" s="92"/>
      <c r="UYL9" s="92"/>
      <c r="UYM9" s="92"/>
      <c r="UYN9" s="92"/>
      <c r="UYO9" s="92"/>
      <c r="UYP9" s="92"/>
      <c r="UYQ9" s="92"/>
      <c r="UYR9" s="92"/>
      <c r="UYS9" s="92"/>
      <c r="UYT9" s="92"/>
      <c r="UYU9" s="92"/>
      <c r="UYV9" s="92"/>
      <c r="UYW9" s="92"/>
      <c r="UYX9" s="92"/>
      <c r="UYY9" s="92"/>
      <c r="UYZ9" s="92"/>
      <c r="UZA9" s="92"/>
      <c r="UZB9" s="92"/>
      <c r="UZC9" s="92"/>
      <c r="UZD9" s="92"/>
      <c r="UZE9" s="92"/>
      <c r="UZF9" s="92"/>
      <c r="UZG9" s="92"/>
      <c r="UZH9" s="92"/>
      <c r="UZI9" s="92"/>
      <c r="UZJ9" s="92"/>
      <c r="UZK9" s="92"/>
      <c r="UZL9" s="92"/>
      <c r="UZM9" s="92"/>
      <c r="UZN9" s="92"/>
      <c r="UZO9" s="92"/>
      <c r="UZP9" s="92"/>
      <c r="UZQ9" s="92"/>
      <c r="UZR9" s="92"/>
      <c r="UZS9" s="92"/>
      <c r="UZT9" s="92"/>
      <c r="UZU9" s="92"/>
      <c r="UZV9" s="92"/>
      <c r="UZW9" s="92"/>
      <c r="UZX9" s="92"/>
      <c r="UZY9" s="92"/>
      <c r="UZZ9" s="92"/>
      <c r="VAA9" s="92"/>
      <c r="VAB9" s="92"/>
      <c r="VAC9" s="92"/>
      <c r="VAD9" s="92"/>
      <c r="VAE9" s="92"/>
      <c r="VAF9" s="92"/>
      <c r="VAG9" s="92"/>
      <c r="VAH9" s="92"/>
      <c r="VAI9" s="92"/>
      <c r="VAJ9" s="92"/>
      <c r="VAK9" s="92"/>
      <c r="VAL9" s="92"/>
      <c r="VAM9" s="92"/>
      <c r="VAN9" s="92"/>
      <c r="VAO9" s="92"/>
      <c r="VAP9" s="92"/>
      <c r="VAQ9" s="92"/>
      <c r="VAR9" s="92"/>
      <c r="VAS9" s="92"/>
      <c r="VAT9" s="92"/>
      <c r="VAU9" s="92"/>
      <c r="VAV9" s="92"/>
      <c r="VAW9" s="92"/>
      <c r="VAX9" s="92"/>
      <c r="VAY9" s="92"/>
      <c r="VAZ9" s="92"/>
      <c r="VBA9" s="92"/>
      <c r="VBB9" s="92"/>
      <c r="VBC9" s="92"/>
      <c r="VBD9" s="92"/>
      <c r="VBE9" s="92"/>
      <c r="VBF9" s="92"/>
      <c r="VBG9" s="92"/>
      <c r="VBH9" s="92"/>
      <c r="VBI9" s="92"/>
      <c r="VBJ9" s="92"/>
      <c r="VBK9" s="92"/>
      <c r="VBL9" s="92"/>
      <c r="VBM9" s="92"/>
      <c r="VBN9" s="92"/>
      <c r="VBO9" s="92"/>
      <c r="VBP9" s="92"/>
      <c r="VBQ9" s="92"/>
      <c r="VBR9" s="92"/>
      <c r="VBS9" s="92"/>
      <c r="VBT9" s="92"/>
      <c r="VBU9" s="92"/>
      <c r="VBV9" s="92"/>
      <c r="VBW9" s="92"/>
      <c r="VBX9" s="92"/>
      <c r="VBY9" s="92"/>
      <c r="VBZ9" s="92"/>
      <c r="VCA9" s="92"/>
      <c r="VCB9" s="92"/>
      <c r="VCC9" s="92"/>
      <c r="VCD9" s="92"/>
      <c r="VCE9" s="92"/>
      <c r="VCF9" s="92"/>
      <c r="VCG9" s="92"/>
      <c r="VCH9" s="92"/>
      <c r="VCI9" s="92"/>
      <c r="VCJ9" s="92"/>
      <c r="VCK9" s="92"/>
      <c r="VCL9" s="92"/>
      <c r="VCM9" s="92"/>
      <c r="VCN9" s="92"/>
      <c r="VCO9" s="92"/>
      <c r="VCP9" s="92"/>
      <c r="VCQ9" s="92"/>
      <c r="VCR9" s="92"/>
      <c r="VCS9" s="92"/>
      <c r="VCT9" s="92"/>
      <c r="VCU9" s="92"/>
      <c r="VCV9" s="92"/>
      <c r="VCW9" s="92"/>
      <c r="VCX9" s="92"/>
      <c r="VCY9" s="92"/>
      <c r="VCZ9" s="92"/>
      <c r="VDA9" s="92"/>
      <c r="VDB9" s="92"/>
      <c r="VDC9" s="92"/>
      <c r="VDD9" s="92"/>
      <c r="VDE9" s="92"/>
      <c r="VDF9" s="92"/>
      <c r="VDG9" s="92"/>
      <c r="VDH9" s="92"/>
      <c r="VDI9" s="92"/>
      <c r="VDJ9" s="92"/>
      <c r="VDK9" s="92"/>
      <c r="VDL9" s="92"/>
      <c r="VDM9" s="92"/>
      <c r="VDN9" s="92"/>
      <c r="VDO9" s="92"/>
      <c r="VDP9" s="92"/>
      <c r="VDQ9" s="92"/>
      <c r="VDR9" s="92"/>
      <c r="VDS9" s="92"/>
      <c r="VDT9" s="92"/>
      <c r="VDU9" s="92"/>
      <c r="VDV9" s="92"/>
      <c r="VDW9" s="92"/>
      <c r="VDX9" s="92"/>
      <c r="VDY9" s="92"/>
      <c r="VDZ9" s="92"/>
      <c r="VEA9" s="92"/>
      <c r="VEB9" s="92"/>
      <c r="VEC9" s="92"/>
      <c r="VED9" s="92"/>
      <c r="VEE9" s="92"/>
      <c r="VEF9" s="92"/>
      <c r="VEG9" s="92"/>
      <c r="VEH9" s="92"/>
      <c r="VEI9" s="92"/>
      <c r="VEJ9" s="92"/>
      <c r="VEK9" s="92"/>
      <c r="VEL9" s="92"/>
      <c r="VEM9" s="92"/>
      <c r="VEN9" s="92"/>
      <c r="VEO9" s="92"/>
      <c r="VEP9" s="92"/>
      <c r="VEQ9" s="92"/>
      <c r="VER9" s="92"/>
      <c r="VES9" s="92"/>
      <c r="VET9" s="92"/>
      <c r="VEU9" s="92"/>
      <c r="VEV9" s="92"/>
      <c r="VEW9" s="92"/>
      <c r="VEX9" s="92"/>
      <c r="VEY9" s="92"/>
      <c r="VEZ9" s="92"/>
      <c r="VFA9" s="92"/>
      <c r="VFB9" s="92"/>
      <c r="VFC9" s="92"/>
      <c r="VFD9" s="92"/>
      <c r="VFE9" s="92"/>
      <c r="VFF9" s="92"/>
      <c r="VFG9" s="92"/>
      <c r="VFH9" s="92"/>
      <c r="VFI9" s="92"/>
      <c r="VFJ9" s="92"/>
      <c r="VFK9" s="92"/>
      <c r="VFL9" s="92"/>
      <c r="VFM9" s="92"/>
      <c r="VFN9" s="92"/>
      <c r="VFO9" s="92"/>
      <c r="VFP9" s="92"/>
      <c r="VFQ9" s="92"/>
      <c r="VFR9" s="92"/>
      <c r="VFS9" s="92"/>
      <c r="VFT9" s="92"/>
      <c r="VFU9" s="92"/>
      <c r="VFV9" s="92"/>
      <c r="VFW9" s="92"/>
      <c r="VFX9" s="92"/>
      <c r="VFY9" s="92"/>
      <c r="VFZ9" s="92"/>
      <c r="VGA9" s="92"/>
      <c r="VGB9" s="92"/>
      <c r="VGC9" s="92"/>
      <c r="VGD9" s="92"/>
      <c r="VGE9" s="92"/>
      <c r="VGF9" s="92"/>
      <c r="VGG9" s="92"/>
      <c r="VGH9" s="92"/>
      <c r="VGI9" s="92"/>
      <c r="VGJ9" s="92"/>
      <c r="VGK9" s="92"/>
      <c r="VGL9" s="92"/>
      <c r="VGM9" s="92"/>
      <c r="VGN9" s="92"/>
      <c r="VGO9" s="92"/>
      <c r="VGP9" s="92"/>
      <c r="VGQ9" s="92"/>
      <c r="VGR9" s="92"/>
      <c r="VGS9" s="92"/>
      <c r="VGT9" s="92"/>
      <c r="VGU9" s="92"/>
      <c r="VGV9" s="92"/>
      <c r="VGW9" s="92"/>
      <c r="VGX9" s="92"/>
      <c r="VGY9" s="92"/>
      <c r="VGZ9" s="92"/>
      <c r="VHA9" s="92"/>
      <c r="VHB9" s="92"/>
      <c r="VHC9" s="92"/>
      <c r="VHD9" s="92"/>
      <c r="VHE9" s="92"/>
      <c r="VHF9" s="92"/>
      <c r="VHG9" s="92"/>
      <c r="VHH9" s="92"/>
      <c r="VHI9" s="92"/>
      <c r="VHJ9" s="92"/>
      <c r="VHK9" s="92"/>
      <c r="VHL9" s="92"/>
      <c r="VHM9" s="92"/>
      <c r="VHN9" s="92"/>
      <c r="VHO9" s="92"/>
      <c r="VHP9" s="92"/>
      <c r="VHQ9" s="92"/>
      <c r="VHR9" s="92"/>
      <c r="VHS9" s="92"/>
      <c r="VHT9" s="92"/>
      <c r="VHU9" s="92"/>
      <c r="VHV9" s="92"/>
      <c r="VHW9" s="92"/>
      <c r="VHX9" s="92"/>
      <c r="VHY9" s="92"/>
      <c r="VHZ9" s="92"/>
      <c r="VIA9" s="92"/>
      <c r="VIB9" s="92"/>
      <c r="VIC9" s="92"/>
      <c r="VID9" s="92"/>
      <c r="VIE9" s="92"/>
      <c r="VIF9" s="92"/>
      <c r="VIG9" s="92"/>
      <c r="VIH9" s="92"/>
      <c r="VII9" s="92"/>
      <c r="VIJ9" s="92"/>
      <c r="VIK9" s="92"/>
      <c r="VIL9" s="92"/>
      <c r="VIM9" s="92"/>
      <c r="VIN9" s="92"/>
      <c r="VIO9" s="92"/>
      <c r="VIP9" s="92"/>
      <c r="VIQ9" s="92"/>
      <c r="VIR9" s="92"/>
      <c r="VIS9" s="92"/>
      <c r="VIT9" s="92"/>
      <c r="VIU9" s="92"/>
      <c r="VIV9" s="92"/>
      <c r="VIW9" s="92"/>
      <c r="VIX9" s="92"/>
      <c r="VIY9" s="92"/>
      <c r="VIZ9" s="92"/>
      <c r="VJA9" s="92"/>
      <c r="VJB9" s="92"/>
      <c r="VJC9" s="92"/>
      <c r="VJD9" s="92"/>
      <c r="VJE9" s="92"/>
      <c r="VJF9" s="92"/>
      <c r="VJG9" s="92"/>
      <c r="VJH9" s="92"/>
      <c r="VJI9" s="92"/>
      <c r="VJJ9" s="92"/>
      <c r="VJK9" s="92"/>
      <c r="VJL9" s="92"/>
      <c r="VJM9" s="92"/>
      <c r="VJN9" s="92"/>
      <c r="VJO9" s="92"/>
      <c r="VJP9" s="92"/>
      <c r="VJQ9" s="92"/>
      <c r="VJR9" s="92"/>
      <c r="VJS9" s="92"/>
      <c r="VJT9" s="92"/>
      <c r="VJU9" s="92"/>
      <c r="VJV9" s="92"/>
      <c r="VJW9" s="92"/>
      <c r="VJX9" s="92"/>
      <c r="VJY9" s="92"/>
      <c r="VJZ9" s="92"/>
      <c r="VKA9" s="92"/>
      <c r="VKB9" s="92"/>
      <c r="VKC9" s="92"/>
      <c r="VKD9" s="92"/>
      <c r="VKE9" s="92"/>
      <c r="VKF9" s="92"/>
      <c r="VKG9" s="92"/>
      <c r="VKH9" s="92"/>
      <c r="VKI9" s="92"/>
      <c r="VKJ9" s="92"/>
      <c r="VKK9" s="92"/>
      <c r="VKL9" s="92"/>
      <c r="VKM9" s="92"/>
      <c r="VKN9" s="92"/>
      <c r="VKO9" s="92"/>
      <c r="VKP9" s="92"/>
      <c r="VKQ9" s="92"/>
      <c r="VKR9" s="92"/>
      <c r="VKS9" s="92"/>
      <c r="VKT9" s="92"/>
      <c r="VKU9" s="92"/>
      <c r="VKV9" s="92"/>
      <c r="VKW9" s="92"/>
      <c r="VKX9" s="92"/>
      <c r="VKY9" s="92"/>
      <c r="VKZ9" s="92"/>
      <c r="VLA9" s="92"/>
      <c r="VLB9" s="92"/>
      <c r="VLC9" s="92"/>
      <c r="VLD9" s="92"/>
      <c r="VLE9" s="92"/>
      <c r="VLF9" s="92"/>
      <c r="VLG9" s="92"/>
      <c r="VLH9" s="92"/>
      <c r="VLI9" s="92"/>
      <c r="VLJ9" s="92"/>
      <c r="VLK9" s="92"/>
      <c r="VLL9" s="92"/>
      <c r="VLM9" s="92"/>
      <c r="VLN9" s="92"/>
      <c r="VLO9" s="92"/>
      <c r="VLP9" s="92"/>
      <c r="VLQ9" s="92"/>
      <c r="VLR9" s="92"/>
      <c r="VLS9" s="92"/>
      <c r="VLT9" s="92"/>
      <c r="VLU9" s="92"/>
      <c r="VLV9" s="92"/>
      <c r="VLW9" s="92"/>
      <c r="VLX9" s="92"/>
      <c r="VLY9" s="92"/>
      <c r="VLZ9" s="92"/>
      <c r="VMA9" s="92"/>
      <c r="VMB9" s="92"/>
      <c r="VMC9" s="92"/>
      <c r="VMD9" s="92"/>
      <c r="VME9" s="92"/>
      <c r="VMF9" s="92"/>
      <c r="VMG9" s="92"/>
      <c r="VMH9" s="92"/>
      <c r="VMI9" s="92"/>
      <c r="VMJ9" s="92"/>
      <c r="VMK9" s="92"/>
      <c r="VML9" s="92"/>
      <c r="VMM9" s="92"/>
      <c r="VMN9" s="92"/>
      <c r="VMO9" s="92"/>
      <c r="VMP9" s="92"/>
      <c r="VMQ9" s="92"/>
      <c r="VMR9" s="92"/>
      <c r="VMS9" s="92"/>
      <c r="VMT9" s="92"/>
      <c r="VMU9" s="92"/>
      <c r="VMV9" s="92"/>
      <c r="VMW9" s="92"/>
      <c r="VMX9" s="92"/>
      <c r="VMY9" s="92"/>
      <c r="VMZ9" s="92"/>
      <c r="VNA9" s="92"/>
      <c r="VNB9" s="92"/>
      <c r="VNC9" s="92"/>
      <c r="VND9" s="92"/>
      <c r="VNE9" s="92"/>
      <c r="VNF9" s="92"/>
      <c r="VNG9" s="92"/>
      <c r="VNH9" s="92"/>
      <c r="VNI9" s="92"/>
      <c r="VNJ9" s="92"/>
      <c r="VNK9" s="92"/>
      <c r="VNL9" s="92"/>
      <c r="VNM9" s="92"/>
      <c r="VNN9" s="92"/>
      <c r="VNO9" s="92"/>
      <c r="VNP9" s="92"/>
      <c r="VNQ9" s="92"/>
      <c r="VNR9" s="92"/>
      <c r="VNS9" s="92"/>
      <c r="VNT9" s="92"/>
      <c r="VNU9" s="92"/>
      <c r="VNV9" s="92"/>
      <c r="VNW9" s="92"/>
      <c r="VNX9" s="92"/>
      <c r="VNY9" s="92"/>
      <c r="VNZ9" s="92"/>
      <c r="VOA9" s="92"/>
      <c r="VOB9" s="92"/>
      <c r="VOC9" s="92"/>
      <c r="VOD9" s="92"/>
      <c r="VOE9" s="92"/>
      <c r="VOF9" s="92"/>
      <c r="VOG9" s="92"/>
      <c r="VOH9" s="92"/>
      <c r="VOI9" s="92"/>
      <c r="VOJ9" s="92"/>
      <c r="VOK9" s="92"/>
      <c r="VOL9" s="92"/>
      <c r="VOM9" s="92"/>
      <c r="VON9" s="92"/>
      <c r="VOO9" s="92"/>
      <c r="VOP9" s="92"/>
      <c r="VOQ9" s="92"/>
      <c r="VOR9" s="92"/>
      <c r="VOS9" s="92"/>
      <c r="VOT9" s="92"/>
      <c r="VOU9" s="92"/>
      <c r="VOV9" s="92"/>
      <c r="VOW9" s="92"/>
      <c r="VOX9" s="92"/>
      <c r="VOY9" s="92"/>
      <c r="VOZ9" s="92"/>
      <c r="VPA9" s="92"/>
      <c r="VPB9" s="92"/>
      <c r="VPC9" s="92"/>
      <c r="VPD9" s="92"/>
      <c r="VPE9" s="92"/>
      <c r="VPF9" s="92"/>
      <c r="VPG9" s="92"/>
      <c r="VPH9" s="92"/>
      <c r="VPI9" s="92"/>
      <c r="VPJ9" s="92"/>
      <c r="VPK9" s="92"/>
      <c r="VPL9" s="92"/>
      <c r="VPM9" s="92"/>
      <c r="VPN9" s="92"/>
      <c r="VPO9" s="92"/>
      <c r="VPP9" s="92"/>
      <c r="VPQ9" s="92"/>
      <c r="VPR9" s="92"/>
      <c r="VPS9" s="92"/>
      <c r="VPT9" s="92"/>
      <c r="VPU9" s="92"/>
      <c r="VPV9" s="92"/>
      <c r="VPW9" s="92"/>
      <c r="VPX9" s="92"/>
      <c r="VPY9" s="92"/>
      <c r="VPZ9" s="92"/>
      <c r="VQA9" s="92"/>
      <c r="VQB9" s="92"/>
      <c r="VQC9" s="92"/>
      <c r="VQD9" s="92"/>
      <c r="VQE9" s="92"/>
      <c r="VQF9" s="92"/>
      <c r="VQG9" s="92"/>
      <c r="VQH9" s="92"/>
      <c r="VQI9" s="92"/>
      <c r="VQJ9" s="92"/>
      <c r="VQK9" s="92"/>
      <c r="VQL9" s="92"/>
      <c r="VQM9" s="92"/>
      <c r="VQN9" s="92"/>
      <c r="VQO9" s="92"/>
      <c r="VQP9" s="92"/>
      <c r="VQQ9" s="92"/>
      <c r="VQR9" s="92"/>
      <c r="VQS9" s="92"/>
      <c r="VQT9" s="92"/>
      <c r="VQU9" s="92"/>
      <c r="VQV9" s="92"/>
      <c r="VQW9" s="92"/>
      <c r="VQX9" s="92"/>
      <c r="VQY9" s="92"/>
      <c r="VQZ9" s="92"/>
      <c r="VRA9" s="92"/>
      <c r="VRB9" s="92"/>
      <c r="VRC9" s="92"/>
      <c r="VRD9" s="92"/>
      <c r="VRE9" s="92"/>
      <c r="VRF9" s="92"/>
      <c r="VRG9" s="92"/>
      <c r="VRH9" s="92"/>
      <c r="VRI9" s="92"/>
      <c r="VRJ9" s="92"/>
      <c r="VRK9" s="92"/>
      <c r="VRL9" s="92"/>
      <c r="VRM9" s="92"/>
      <c r="VRN9" s="92"/>
      <c r="VRO9" s="92"/>
      <c r="VRP9" s="92"/>
      <c r="VRQ9" s="92"/>
      <c r="VRR9" s="92"/>
      <c r="VRS9" s="92"/>
      <c r="VRT9" s="92"/>
      <c r="VRU9" s="92"/>
      <c r="VRV9" s="92"/>
      <c r="VRW9" s="92"/>
      <c r="VRX9" s="92"/>
      <c r="VRY9" s="92"/>
      <c r="VRZ9" s="92"/>
      <c r="VSA9" s="92"/>
      <c r="VSB9" s="92"/>
      <c r="VSC9" s="92"/>
      <c r="VSD9" s="92"/>
      <c r="VSE9" s="92"/>
      <c r="VSF9" s="92"/>
      <c r="VSG9" s="92"/>
      <c r="VSH9" s="92"/>
      <c r="VSI9" s="92"/>
      <c r="VSJ9" s="92"/>
      <c r="VSK9" s="92"/>
      <c r="VSL9" s="92"/>
      <c r="VSM9" s="92"/>
      <c r="VSN9" s="92"/>
      <c r="VSO9" s="92"/>
      <c r="VSP9" s="92"/>
      <c r="VSQ9" s="92"/>
      <c r="VSR9" s="92"/>
      <c r="VSS9" s="92"/>
      <c r="VST9" s="92"/>
      <c r="VSU9" s="92"/>
      <c r="VSV9" s="92"/>
      <c r="VSW9" s="92"/>
      <c r="VSX9" s="92"/>
      <c r="VSY9" s="92"/>
      <c r="VSZ9" s="92"/>
      <c r="VTA9" s="92"/>
      <c r="VTB9" s="92"/>
      <c r="VTC9" s="92"/>
      <c r="VTD9" s="92"/>
      <c r="VTE9" s="92"/>
      <c r="VTF9" s="92"/>
      <c r="VTG9" s="92"/>
      <c r="VTH9" s="92"/>
      <c r="VTI9" s="92"/>
      <c r="VTJ9" s="92"/>
      <c r="VTK9" s="92"/>
      <c r="VTL9" s="92"/>
      <c r="VTM9" s="92"/>
      <c r="VTN9" s="92"/>
      <c r="VTO9" s="92"/>
      <c r="VTP9" s="92"/>
      <c r="VTQ9" s="92"/>
      <c r="VTR9" s="92"/>
      <c r="VTS9" s="92"/>
      <c r="VTT9" s="92"/>
      <c r="VTU9" s="92"/>
      <c r="VTV9" s="92"/>
      <c r="VTW9" s="92"/>
      <c r="VTX9" s="92"/>
      <c r="VTY9" s="92"/>
      <c r="VTZ9" s="92"/>
      <c r="VUA9" s="92"/>
      <c r="VUB9" s="92"/>
      <c r="VUC9" s="92"/>
      <c r="VUD9" s="92"/>
      <c r="VUE9" s="92"/>
      <c r="VUF9" s="92"/>
      <c r="VUG9" s="92"/>
      <c r="VUH9" s="92"/>
      <c r="VUI9" s="92"/>
      <c r="VUJ9" s="92"/>
      <c r="VUK9" s="92"/>
      <c r="VUL9" s="92"/>
      <c r="VUM9" s="92"/>
      <c r="VUN9" s="92"/>
      <c r="VUO9" s="92"/>
      <c r="VUP9" s="92"/>
      <c r="VUQ9" s="92"/>
      <c r="VUR9" s="92"/>
      <c r="VUS9" s="92"/>
      <c r="VUT9" s="92"/>
      <c r="VUU9" s="92"/>
      <c r="VUV9" s="92"/>
      <c r="VUW9" s="92"/>
      <c r="VUX9" s="92"/>
      <c r="VUY9" s="92"/>
      <c r="VUZ9" s="92"/>
      <c r="VVA9" s="92"/>
      <c r="VVB9" s="92"/>
      <c r="VVC9" s="92"/>
      <c r="VVD9" s="92"/>
      <c r="VVE9" s="92"/>
      <c r="VVF9" s="92"/>
      <c r="VVG9" s="92"/>
      <c r="VVH9" s="92"/>
      <c r="VVI9" s="92"/>
      <c r="VVJ9" s="92"/>
      <c r="VVK9" s="92"/>
      <c r="VVL9" s="92"/>
      <c r="VVM9" s="92"/>
      <c r="VVN9" s="92"/>
      <c r="VVO9" s="92"/>
      <c r="VVP9" s="92"/>
      <c r="VVQ9" s="92"/>
      <c r="VVR9" s="92"/>
      <c r="VVS9" s="92"/>
      <c r="VVT9" s="92"/>
      <c r="VVU9" s="92"/>
      <c r="VVV9" s="92"/>
      <c r="VVW9" s="92"/>
      <c r="VVX9" s="92"/>
      <c r="VVY9" s="92"/>
      <c r="VVZ9" s="92"/>
      <c r="VWA9" s="92"/>
      <c r="VWB9" s="92"/>
      <c r="VWC9" s="92"/>
      <c r="VWD9" s="92"/>
      <c r="VWE9" s="92"/>
      <c r="VWF9" s="92"/>
      <c r="VWG9" s="92"/>
      <c r="VWH9" s="92"/>
      <c r="VWI9" s="92"/>
      <c r="VWJ9" s="92"/>
      <c r="VWK9" s="92"/>
      <c r="VWL9" s="92"/>
      <c r="VWM9" s="92"/>
      <c r="VWN9" s="92"/>
      <c r="VWO9" s="92"/>
      <c r="VWP9" s="92"/>
      <c r="VWQ9" s="92"/>
      <c r="VWR9" s="92"/>
      <c r="VWS9" s="92"/>
      <c r="VWT9" s="92"/>
      <c r="VWU9" s="92"/>
      <c r="VWV9" s="92"/>
      <c r="VWW9" s="92"/>
      <c r="VWX9" s="92"/>
      <c r="VWY9" s="92"/>
      <c r="VWZ9" s="92"/>
      <c r="VXA9" s="92"/>
      <c r="VXB9" s="92"/>
      <c r="VXC9" s="92"/>
      <c r="VXD9" s="92"/>
      <c r="VXE9" s="92"/>
      <c r="VXF9" s="92"/>
      <c r="VXG9" s="92"/>
      <c r="VXH9" s="92"/>
      <c r="VXI9" s="92"/>
      <c r="VXJ9" s="92"/>
      <c r="VXK9" s="92"/>
      <c r="VXL9" s="92"/>
      <c r="VXM9" s="92"/>
      <c r="VXN9" s="92"/>
      <c r="VXO9" s="92"/>
      <c r="VXP9" s="92"/>
      <c r="VXQ9" s="92"/>
      <c r="VXR9" s="92"/>
      <c r="VXS9" s="92"/>
      <c r="VXT9" s="92"/>
      <c r="VXU9" s="92"/>
      <c r="VXV9" s="92"/>
      <c r="VXW9" s="92"/>
      <c r="VXX9" s="92"/>
      <c r="VXY9" s="92"/>
      <c r="VXZ9" s="92"/>
      <c r="VYA9" s="92"/>
      <c r="VYB9" s="92"/>
      <c r="VYC9" s="92"/>
      <c r="VYD9" s="92"/>
      <c r="VYE9" s="92"/>
      <c r="VYF9" s="92"/>
      <c r="VYG9" s="92"/>
      <c r="VYH9" s="92"/>
      <c r="VYI9" s="92"/>
      <c r="VYJ9" s="92"/>
      <c r="VYK9" s="92"/>
      <c r="VYL9" s="92"/>
      <c r="VYM9" s="92"/>
      <c r="VYN9" s="92"/>
      <c r="VYO9" s="92"/>
      <c r="VYP9" s="92"/>
      <c r="VYQ9" s="92"/>
      <c r="VYR9" s="92"/>
      <c r="VYS9" s="92"/>
      <c r="VYT9" s="92"/>
      <c r="VYU9" s="92"/>
      <c r="VYV9" s="92"/>
      <c r="VYW9" s="92"/>
      <c r="VYX9" s="92"/>
      <c r="VYY9" s="92"/>
      <c r="VYZ9" s="92"/>
      <c r="VZA9" s="92"/>
      <c r="VZB9" s="92"/>
      <c r="VZC9" s="92"/>
      <c r="VZD9" s="92"/>
      <c r="VZE9" s="92"/>
      <c r="VZF9" s="92"/>
      <c r="VZG9" s="92"/>
      <c r="VZH9" s="92"/>
      <c r="VZI9" s="92"/>
      <c r="VZJ9" s="92"/>
      <c r="VZK9" s="92"/>
      <c r="VZL9" s="92"/>
      <c r="VZM9" s="92"/>
      <c r="VZN9" s="92"/>
      <c r="VZO9" s="92"/>
      <c r="VZP9" s="92"/>
      <c r="VZQ9" s="92"/>
      <c r="VZR9" s="92"/>
      <c r="VZS9" s="92"/>
      <c r="VZT9" s="92"/>
      <c r="VZU9" s="92"/>
      <c r="VZV9" s="92"/>
      <c r="VZW9" s="92"/>
      <c r="VZX9" s="92"/>
      <c r="VZY9" s="92"/>
      <c r="VZZ9" s="92"/>
      <c r="WAA9" s="92"/>
      <c r="WAB9" s="92"/>
      <c r="WAC9" s="92"/>
      <c r="WAD9" s="92"/>
      <c r="WAE9" s="92"/>
      <c r="WAF9" s="92"/>
      <c r="WAG9" s="92"/>
      <c r="WAH9" s="92"/>
      <c r="WAI9" s="92"/>
      <c r="WAJ9" s="92"/>
      <c r="WAK9" s="92"/>
      <c r="WAL9" s="92"/>
      <c r="WAM9" s="92"/>
      <c r="WAN9" s="92"/>
      <c r="WAO9" s="92"/>
      <c r="WAP9" s="92"/>
      <c r="WAQ9" s="92"/>
      <c r="WAR9" s="92"/>
      <c r="WAS9" s="92"/>
      <c r="WAT9" s="92"/>
      <c r="WAU9" s="92"/>
      <c r="WAV9" s="92"/>
      <c r="WAW9" s="92"/>
      <c r="WAX9" s="92"/>
      <c r="WAY9" s="92"/>
      <c r="WAZ9" s="92"/>
      <c r="WBA9" s="92"/>
      <c r="WBB9" s="92"/>
      <c r="WBC9" s="92"/>
      <c r="WBD9" s="92"/>
      <c r="WBE9" s="92"/>
      <c r="WBF9" s="92"/>
      <c r="WBG9" s="92"/>
      <c r="WBH9" s="92"/>
      <c r="WBI9" s="92"/>
      <c r="WBJ9" s="92"/>
      <c r="WBK9" s="92"/>
      <c r="WBL9" s="92"/>
      <c r="WBM9" s="92"/>
      <c r="WBN9" s="92"/>
      <c r="WBO9" s="92"/>
      <c r="WBP9" s="92"/>
      <c r="WBQ9" s="92"/>
      <c r="WBR9" s="92"/>
      <c r="WBS9" s="92"/>
      <c r="WBT9" s="92"/>
      <c r="WBU9" s="92"/>
      <c r="WBV9" s="92"/>
      <c r="WBW9" s="92"/>
      <c r="WBX9" s="92"/>
      <c r="WBY9" s="92"/>
      <c r="WBZ9" s="92"/>
      <c r="WCA9" s="92"/>
      <c r="WCB9" s="92"/>
      <c r="WCC9" s="92"/>
      <c r="WCD9" s="92"/>
      <c r="WCE9" s="92"/>
      <c r="WCF9" s="92"/>
      <c r="WCG9" s="92"/>
      <c r="WCH9" s="92"/>
      <c r="WCI9" s="92"/>
      <c r="WCJ9" s="92"/>
      <c r="WCK9" s="92"/>
      <c r="WCL9" s="92"/>
      <c r="WCM9" s="92"/>
      <c r="WCN9" s="92"/>
      <c r="WCO9" s="92"/>
      <c r="WCP9" s="92"/>
      <c r="WCQ9" s="92"/>
      <c r="WCR9" s="92"/>
      <c r="WCS9" s="92"/>
      <c r="WCT9" s="92"/>
      <c r="WCU9" s="92"/>
      <c r="WCV9" s="92"/>
      <c r="WCW9" s="92"/>
      <c r="WCX9" s="92"/>
      <c r="WCY9" s="92"/>
      <c r="WCZ9" s="92"/>
      <c r="WDA9" s="92"/>
      <c r="WDB9" s="92"/>
      <c r="WDC9" s="92"/>
      <c r="WDD9" s="92"/>
      <c r="WDE9" s="92"/>
      <c r="WDF9" s="92"/>
      <c r="WDG9" s="92"/>
      <c r="WDH9" s="92"/>
      <c r="WDI9" s="92"/>
      <c r="WDJ9" s="92"/>
      <c r="WDK9" s="92"/>
      <c r="WDL9" s="92"/>
      <c r="WDM9" s="92"/>
      <c r="WDN9" s="92"/>
      <c r="WDO9" s="92"/>
      <c r="WDP9" s="92"/>
      <c r="WDQ9" s="92"/>
      <c r="WDR9" s="92"/>
      <c r="WDS9" s="92"/>
      <c r="WDT9" s="92"/>
      <c r="WDU9" s="92"/>
      <c r="WDV9" s="92"/>
      <c r="WDW9" s="92"/>
      <c r="WDX9" s="92"/>
      <c r="WDY9" s="92"/>
      <c r="WDZ9" s="92"/>
      <c r="WEA9" s="92"/>
      <c r="WEB9" s="92"/>
      <c r="WEC9" s="92"/>
      <c r="WED9" s="92"/>
      <c r="WEE9" s="92"/>
      <c r="WEF9" s="92"/>
      <c r="WEG9" s="92"/>
      <c r="WEH9" s="92"/>
      <c r="WEI9" s="92"/>
      <c r="WEJ9" s="92"/>
      <c r="WEK9" s="92"/>
      <c r="WEL9" s="92"/>
      <c r="WEM9" s="92"/>
      <c r="WEN9" s="92"/>
      <c r="WEO9" s="92"/>
      <c r="WEP9" s="92"/>
      <c r="WEQ9" s="92"/>
      <c r="WER9" s="92"/>
      <c r="WES9" s="92"/>
      <c r="WET9" s="92"/>
      <c r="WEU9" s="92"/>
      <c r="WEV9" s="92"/>
      <c r="WEW9" s="92"/>
      <c r="WEX9" s="92"/>
      <c r="WEY9" s="92"/>
      <c r="WEZ9" s="92"/>
      <c r="WFA9" s="92"/>
      <c r="WFB9" s="92"/>
      <c r="WFC9" s="92"/>
      <c r="WFD9" s="92"/>
      <c r="WFE9" s="92"/>
      <c r="WFF9" s="92"/>
      <c r="WFG9" s="92"/>
      <c r="WFH9" s="92"/>
      <c r="WFI9" s="92"/>
      <c r="WFJ9" s="92"/>
      <c r="WFK9" s="92"/>
      <c r="WFL9" s="92"/>
      <c r="WFM9" s="92"/>
      <c r="WFN9" s="92"/>
      <c r="WFO9" s="92"/>
      <c r="WFP9" s="92"/>
      <c r="WFQ9" s="92"/>
      <c r="WFR9" s="92"/>
      <c r="WFS9" s="92"/>
      <c r="WFT9" s="92"/>
      <c r="WFU9" s="92"/>
      <c r="WFV9" s="92"/>
      <c r="WFW9" s="92"/>
      <c r="WFX9" s="92"/>
      <c r="WFY9" s="92"/>
      <c r="WFZ9" s="92"/>
      <c r="WGA9" s="92"/>
      <c r="WGB9" s="92"/>
      <c r="WGC9" s="92"/>
      <c r="WGD9" s="92"/>
      <c r="WGE9" s="92"/>
      <c r="WGF9" s="92"/>
      <c r="WGG9" s="92"/>
      <c r="WGH9" s="92"/>
      <c r="WGI9" s="92"/>
      <c r="WGJ9" s="92"/>
      <c r="WGK9" s="92"/>
      <c r="WGL9" s="92"/>
      <c r="WGM9" s="92"/>
      <c r="WGN9" s="92"/>
      <c r="WGO9" s="92"/>
      <c r="WGP9" s="92"/>
      <c r="WGQ9" s="92"/>
      <c r="WGR9" s="92"/>
      <c r="WGS9" s="92"/>
      <c r="WGT9" s="92"/>
      <c r="WGU9" s="92"/>
      <c r="WGV9" s="92"/>
      <c r="WGW9" s="92"/>
      <c r="WGX9" s="92"/>
      <c r="WGY9" s="92"/>
      <c r="WGZ9" s="92"/>
      <c r="WHA9" s="92"/>
      <c r="WHB9" s="92"/>
      <c r="WHC9" s="92"/>
      <c r="WHD9" s="92"/>
      <c r="WHE9" s="92"/>
      <c r="WHF9" s="92"/>
      <c r="WHG9" s="92"/>
      <c r="WHH9" s="92"/>
      <c r="WHI9" s="92"/>
      <c r="WHJ9" s="92"/>
      <c r="WHK9" s="92"/>
      <c r="WHL9" s="92"/>
      <c r="WHM9" s="92"/>
      <c r="WHN9" s="92"/>
      <c r="WHO9" s="92"/>
      <c r="WHP9" s="92"/>
      <c r="WHQ9" s="92"/>
      <c r="WHR9" s="92"/>
      <c r="WHS9" s="92"/>
      <c r="WHT9" s="92"/>
      <c r="WHU9" s="92"/>
      <c r="WHV9" s="92"/>
      <c r="WHW9" s="92"/>
      <c r="WHX9" s="92"/>
      <c r="WHY9" s="92"/>
      <c r="WHZ9" s="92"/>
      <c r="WIA9" s="92"/>
      <c r="WIB9" s="92"/>
      <c r="WIC9" s="92"/>
      <c r="WID9" s="92"/>
      <c r="WIE9" s="92"/>
      <c r="WIF9" s="92"/>
      <c r="WIG9" s="92"/>
      <c r="WIH9" s="92"/>
      <c r="WII9" s="92"/>
      <c r="WIJ9" s="92"/>
      <c r="WIK9" s="92"/>
      <c r="WIL9" s="92"/>
      <c r="WIM9" s="92"/>
      <c r="WIN9" s="92"/>
      <c r="WIO9" s="92"/>
      <c r="WIP9" s="92"/>
      <c r="WIQ9" s="92"/>
      <c r="WIR9" s="92"/>
      <c r="WIS9" s="92"/>
      <c r="WIT9" s="92"/>
      <c r="WIU9" s="92"/>
      <c r="WIV9" s="92"/>
      <c r="WIW9" s="92"/>
      <c r="WIX9" s="92"/>
      <c r="WIY9" s="92"/>
      <c r="WIZ9" s="92"/>
      <c r="WJA9" s="92"/>
      <c r="WJB9" s="92"/>
      <c r="WJC9" s="92"/>
      <c r="WJD9" s="92"/>
      <c r="WJE9" s="92"/>
      <c r="WJF9" s="92"/>
      <c r="WJG9" s="92"/>
      <c r="WJH9" s="92"/>
      <c r="WJI9" s="92"/>
      <c r="WJJ9" s="92"/>
      <c r="WJK9" s="92"/>
      <c r="WJL9" s="92"/>
      <c r="WJM9" s="92"/>
      <c r="WJN9" s="92"/>
      <c r="WJO9" s="92"/>
      <c r="WJP9" s="92"/>
      <c r="WJQ9" s="92"/>
      <c r="WJR9" s="92"/>
      <c r="WJS9" s="92"/>
      <c r="WJT9" s="92"/>
      <c r="WJU9" s="92"/>
      <c r="WJV9" s="92"/>
      <c r="WJW9" s="92"/>
      <c r="WJX9" s="92"/>
      <c r="WJY9" s="92"/>
      <c r="WJZ9" s="92"/>
      <c r="WKA9" s="92"/>
      <c r="WKB9" s="92"/>
      <c r="WKC9" s="92"/>
      <c r="WKD9" s="92"/>
      <c r="WKE9" s="92"/>
      <c r="WKF9" s="92"/>
      <c r="WKG9" s="92"/>
      <c r="WKH9" s="92"/>
      <c r="WKI9" s="92"/>
      <c r="WKJ9" s="92"/>
      <c r="WKK9" s="92"/>
      <c r="WKL9" s="92"/>
      <c r="WKM9" s="92"/>
      <c r="WKN9" s="92"/>
      <c r="WKO9" s="92"/>
      <c r="WKP9" s="92"/>
      <c r="WKQ9" s="92"/>
      <c r="WKR9" s="92"/>
      <c r="WKS9" s="92"/>
      <c r="WKT9" s="92"/>
      <c r="WKU9" s="92"/>
      <c r="WKV9" s="92"/>
      <c r="WKW9" s="92"/>
      <c r="WKX9" s="92"/>
      <c r="WKY9" s="92"/>
      <c r="WKZ9" s="92"/>
      <c r="WLA9" s="92"/>
      <c r="WLB9" s="92"/>
      <c r="WLC9" s="92"/>
      <c r="WLD9" s="92"/>
      <c r="WLE9" s="92"/>
      <c r="WLF9" s="92"/>
      <c r="WLG9" s="92"/>
      <c r="WLH9" s="92"/>
      <c r="WLI9" s="92"/>
      <c r="WLJ9" s="92"/>
      <c r="WLK9" s="92"/>
      <c r="WLL9" s="92"/>
      <c r="WLM9" s="92"/>
      <c r="WLN9" s="92"/>
      <c r="WLO9" s="92"/>
      <c r="WLP9" s="92"/>
      <c r="WLQ9" s="92"/>
      <c r="WLR9" s="92"/>
      <c r="WLS9" s="92"/>
      <c r="WLT9" s="92"/>
      <c r="WLU9" s="92"/>
      <c r="WLV9" s="92"/>
      <c r="WLW9" s="92"/>
      <c r="WLX9" s="92"/>
      <c r="WLY9" s="92"/>
      <c r="WLZ9" s="92"/>
      <c r="WMA9" s="92"/>
      <c r="WMB9" s="92"/>
      <c r="WMC9" s="92"/>
      <c r="WMD9" s="92"/>
      <c r="WME9" s="92"/>
      <c r="WMF9" s="92"/>
      <c r="WMG9" s="92"/>
      <c r="WMH9" s="92"/>
      <c r="WMI9" s="92"/>
      <c r="WMJ9" s="92"/>
      <c r="WMK9" s="92"/>
      <c r="WML9" s="92"/>
      <c r="WMM9" s="92"/>
      <c r="WMN9" s="92"/>
      <c r="WMO9" s="92"/>
      <c r="WMP9" s="92"/>
      <c r="WMQ9" s="92"/>
      <c r="WMR9" s="92"/>
      <c r="WMS9" s="92"/>
      <c r="WMT9" s="92"/>
      <c r="WMU9" s="92"/>
      <c r="WMV9" s="92"/>
      <c r="WMW9" s="92"/>
      <c r="WMX9" s="92"/>
      <c r="WMY9" s="92"/>
      <c r="WMZ9" s="92"/>
      <c r="WNA9" s="92"/>
      <c r="WNB9" s="92"/>
      <c r="WNC9" s="92"/>
      <c r="WND9" s="92"/>
      <c r="WNE9" s="92"/>
      <c r="WNF9" s="92"/>
      <c r="WNG9" s="92"/>
      <c r="WNH9" s="92"/>
      <c r="WNI9" s="92"/>
      <c r="WNJ9" s="92"/>
      <c r="WNK9" s="92"/>
      <c r="WNL9" s="92"/>
      <c r="WNM9" s="92"/>
      <c r="WNN9" s="92"/>
      <c r="WNO9" s="92"/>
      <c r="WNP9" s="92"/>
      <c r="WNQ9" s="92"/>
      <c r="WNR9" s="92"/>
      <c r="WNS9" s="92"/>
      <c r="WNT9" s="92"/>
      <c r="WNU9" s="92"/>
      <c r="WNV9" s="92"/>
      <c r="WNW9" s="92"/>
      <c r="WNX9" s="92"/>
      <c r="WNY9" s="92"/>
      <c r="WNZ9" s="92"/>
      <c r="WOA9" s="92"/>
      <c r="WOB9" s="92"/>
      <c r="WOC9" s="92"/>
      <c r="WOD9" s="92"/>
      <c r="WOE9" s="92"/>
      <c r="WOF9" s="92"/>
      <c r="WOG9" s="92"/>
      <c r="WOH9" s="92"/>
      <c r="WOI9" s="92"/>
      <c r="WOJ9" s="92"/>
      <c r="WOK9" s="92"/>
      <c r="WOL9" s="92"/>
      <c r="WOM9" s="92"/>
      <c r="WON9" s="92"/>
      <c r="WOO9" s="92"/>
      <c r="WOP9" s="92"/>
      <c r="WOQ9" s="92"/>
      <c r="WOR9" s="92"/>
      <c r="WOS9" s="92"/>
      <c r="WOT9" s="92"/>
      <c r="WOU9" s="92"/>
      <c r="WOV9" s="92"/>
      <c r="WOW9" s="92"/>
      <c r="WOX9" s="92"/>
      <c r="WOY9" s="92"/>
      <c r="WOZ9" s="92"/>
      <c r="WPA9" s="92"/>
      <c r="WPB9" s="92"/>
      <c r="WPC9" s="92"/>
      <c r="WPD9" s="92"/>
      <c r="WPE9" s="92"/>
      <c r="WPF9" s="92"/>
      <c r="WPG9" s="92"/>
      <c r="WPH9" s="92"/>
      <c r="WPI9" s="92"/>
      <c r="WPJ9" s="92"/>
      <c r="WPK9" s="92"/>
      <c r="WPL9" s="92"/>
      <c r="WPM9" s="92"/>
      <c r="WPN9" s="92"/>
      <c r="WPO9" s="92"/>
      <c r="WPP9" s="92"/>
      <c r="WPQ9" s="92"/>
      <c r="WPR9" s="92"/>
      <c r="WPS9" s="92"/>
      <c r="WPT9" s="92"/>
      <c r="WPU9" s="92"/>
      <c r="WPV9" s="92"/>
      <c r="WPW9" s="92"/>
      <c r="WPX9" s="92"/>
      <c r="WPY9" s="92"/>
      <c r="WPZ9" s="92"/>
      <c r="WQA9" s="92"/>
      <c r="WQB9" s="92"/>
      <c r="WQC9" s="92"/>
      <c r="WQD9" s="92"/>
      <c r="WQE9" s="92"/>
      <c r="WQF9" s="92"/>
      <c r="WQG9" s="92"/>
      <c r="WQH9" s="92"/>
      <c r="WQI9" s="92"/>
      <c r="WQJ9" s="92"/>
      <c r="WQK9" s="92"/>
      <c r="WQL9" s="92"/>
      <c r="WQM9" s="92"/>
      <c r="WQN9" s="92"/>
      <c r="WQO9" s="92"/>
      <c r="WQP9" s="92"/>
      <c r="WQQ9" s="92"/>
      <c r="WQR9" s="92"/>
      <c r="WQS9" s="92"/>
      <c r="WQT9" s="92"/>
      <c r="WQU9" s="92"/>
      <c r="WQV9" s="92"/>
      <c r="WQW9" s="92"/>
      <c r="WQX9" s="92"/>
      <c r="WQY9" s="92"/>
      <c r="WQZ9" s="92"/>
      <c r="WRA9" s="92"/>
      <c r="WRB9" s="92"/>
      <c r="WRC9" s="92"/>
      <c r="WRD9" s="92"/>
      <c r="WRE9" s="92"/>
      <c r="WRF9" s="92"/>
      <c r="WRG9" s="92"/>
      <c r="WRH9" s="92"/>
      <c r="WRI9" s="92"/>
      <c r="WRJ9" s="92"/>
      <c r="WRK9" s="92"/>
      <c r="WRL9" s="92"/>
      <c r="WRM9" s="92"/>
      <c r="WRN9" s="92"/>
      <c r="WRO9" s="92"/>
      <c r="WRP9" s="92"/>
      <c r="WRQ9" s="92"/>
      <c r="WRR9" s="92"/>
      <c r="WRS9" s="92"/>
      <c r="WRT9" s="92"/>
      <c r="WRU9" s="92"/>
      <c r="WRV9" s="92"/>
      <c r="WRW9" s="92"/>
      <c r="WRX9" s="92"/>
      <c r="WRY9" s="92"/>
      <c r="WRZ9" s="92"/>
      <c r="WSA9" s="92"/>
      <c r="WSB9" s="92"/>
      <c r="WSC9" s="92"/>
      <c r="WSD9" s="92"/>
      <c r="WSE9" s="92"/>
      <c r="WSF9" s="92"/>
      <c r="WSG9" s="92"/>
      <c r="WSH9" s="92"/>
      <c r="WSI9" s="92"/>
      <c r="WSJ9" s="92"/>
      <c r="WSK9" s="92"/>
      <c r="WSL9" s="92"/>
      <c r="WSM9" s="92"/>
      <c r="WSN9" s="92"/>
      <c r="WSO9" s="92"/>
      <c r="WSP9" s="92"/>
      <c r="WSQ9" s="92"/>
      <c r="WSR9" s="92"/>
      <c r="WSS9" s="92"/>
      <c r="WST9" s="92"/>
      <c r="WSU9" s="92"/>
      <c r="WSV9" s="92"/>
      <c r="WSW9" s="92"/>
      <c r="WSX9" s="92"/>
      <c r="WSY9" s="92"/>
      <c r="WSZ9" s="92"/>
      <c r="WTA9" s="92"/>
      <c r="WTB9" s="92"/>
      <c r="WTC9" s="92"/>
      <c r="WTD9" s="92"/>
      <c r="WTE9" s="92"/>
      <c r="WTF9" s="92"/>
      <c r="WTG9" s="92"/>
      <c r="WTH9" s="92"/>
      <c r="WTI9" s="92"/>
      <c r="WTJ9" s="92"/>
      <c r="WTK9" s="92"/>
      <c r="WTL9" s="92"/>
      <c r="WTM9" s="92"/>
      <c r="WTN9" s="92"/>
      <c r="WTO9" s="92"/>
      <c r="WTP9" s="92"/>
      <c r="WTQ9" s="92"/>
      <c r="WTR9" s="92"/>
      <c r="WTS9" s="92"/>
      <c r="WTT9" s="92"/>
      <c r="WTU9" s="92"/>
      <c r="WTV9" s="92"/>
      <c r="WTW9" s="92"/>
      <c r="WTX9" s="92"/>
      <c r="WTY9" s="92"/>
      <c r="WTZ9" s="92"/>
      <c r="WUA9" s="92"/>
      <c r="WUB9" s="92"/>
      <c r="WUC9" s="92"/>
      <c r="WUD9" s="92"/>
      <c r="WUE9" s="92"/>
      <c r="WUF9" s="92"/>
      <c r="WUG9" s="92"/>
      <c r="WUH9" s="92"/>
      <c r="WUI9" s="92"/>
      <c r="WUJ9" s="92"/>
      <c r="WUK9" s="92"/>
      <c r="WUL9" s="92"/>
      <c r="WUM9" s="92"/>
      <c r="WUN9" s="92"/>
      <c r="WUO9" s="92"/>
      <c r="WUP9" s="92"/>
      <c r="WUQ9" s="92"/>
      <c r="WUR9" s="92"/>
      <c r="WUS9" s="92"/>
      <c r="WUT9" s="92"/>
      <c r="WUU9" s="92"/>
      <c r="WUV9" s="92"/>
      <c r="WUW9" s="92"/>
      <c r="WUX9" s="92"/>
      <c r="WUY9" s="92"/>
      <c r="WUZ9" s="92"/>
      <c r="WVA9" s="92"/>
      <c r="WVB9" s="92"/>
      <c r="WVC9" s="92"/>
      <c r="WVD9" s="92"/>
      <c r="WVE9" s="92"/>
      <c r="WVF9" s="92"/>
      <c r="WVG9" s="92"/>
      <c r="WVH9" s="92"/>
      <c r="WVI9" s="92"/>
      <c r="WVJ9" s="92"/>
      <c r="WVK9" s="92"/>
      <c r="WVL9" s="92"/>
      <c r="WVM9" s="92"/>
      <c r="WVN9" s="92"/>
      <c r="WVO9" s="92"/>
      <c r="WVP9" s="92"/>
      <c r="WVQ9" s="92"/>
      <c r="WVR9" s="92"/>
      <c r="WVS9" s="92"/>
      <c r="WVT9" s="92"/>
      <c r="WVU9" s="92"/>
      <c r="WVV9" s="92"/>
      <c r="WVW9" s="92"/>
      <c r="WVX9" s="92"/>
      <c r="WVY9" s="92"/>
      <c r="WVZ9" s="92"/>
      <c r="WWA9" s="92"/>
      <c r="WWB9" s="92"/>
      <c r="WWC9" s="92"/>
      <c r="WWD9" s="92"/>
      <c r="WWE9" s="92"/>
      <c r="WWF9" s="92"/>
      <c r="WWG9" s="92"/>
      <c r="WWH9" s="92"/>
      <c r="WWI9" s="92"/>
      <c r="WWJ9" s="92"/>
      <c r="WWK9" s="92"/>
      <c r="WWL9" s="92"/>
      <c r="WWM9" s="92"/>
      <c r="WWN9" s="92"/>
      <c r="WWO9" s="92"/>
      <c r="WWP9" s="92"/>
      <c r="WWQ9" s="92"/>
      <c r="WWR9" s="92"/>
      <c r="WWS9" s="92"/>
      <c r="WWT9" s="92"/>
      <c r="WWU9" s="92"/>
      <c r="WWV9" s="92"/>
      <c r="WWW9" s="92"/>
      <c r="WWX9" s="92"/>
      <c r="WWY9" s="92"/>
      <c r="WWZ9" s="92"/>
      <c r="WXA9" s="92"/>
      <c r="WXB9" s="92"/>
      <c r="WXC9" s="92"/>
      <c r="WXD9" s="92"/>
      <c r="WXE9" s="92"/>
      <c r="WXF9" s="92"/>
      <c r="WXG9" s="92"/>
      <c r="WXH9" s="92"/>
      <c r="WXI9" s="92"/>
      <c r="WXJ9" s="92"/>
      <c r="WXK9" s="92"/>
      <c r="WXL9" s="92"/>
      <c r="WXM9" s="92"/>
      <c r="WXN9" s="92"/>
      <c r="WXO9" s="92"/>
      <c r="WXP9" s="92"/>
      <c r="WXQ9" s="92"/>
      <c r="WXR9" s="92"/>
      <c r="WXS9" s="92"/>
      <c r="WXT9" s="92"/>
      <c r="WXU9" s="92"/>
      <c r="WXV9" s="92"/>
      <c r="WXW9" s="92"/>
      <c r="WXX9" s="92"/>
      <c r="WXY9" s="92"/>
      <c r="WXZ9" s="92"/>
      <c r="WYA9" s="92"/>
      <c r="WYB9" s="92"/>
      <c r="WYC9" s="92"/>
      <c r="WYD9" s="92"/>
      <c r="WYE9" s="92"/>
      <c r="WYF9" s="92"/>
      <c r="WYG9" s="92"/>
      <c r="WYH9" s="92"/>
      <c r="WYI9" s="92"/>
      <c r="WYJ9" s="92"/>
      <c r="WYK9" s="92"/>
      <c r="WYL9" s="92"/>
      <c r="WYM9" s="92"/>
      <c r="WYN9" s="92"/>
      <c r="WYO9" s="92"/>
      <c r="WYP9" s="92"/>
      <c r="WYQ9" s="92"/>
      <c r="WYR9" s="92"/>
      <c r="WYS9" s="92"/>
      <c r="WYT9" s="92"/>
      <c r="WYU9" s="92"/>
      <c r="WYV9" s="92"/>
      <c r="WYW9" s="92"/>
      <c r="WYX9" s="92"/>
      <c r="WYY9" s="92"/>
      <c r="WYZ9" s="92"/>
      <c r="WZA9" s="92"/>
      <c r="WZB9" s="92"/>
      <c r="WZC9" s="92"/>
      <c r="WZD9" s="92"/>
      <c r="WZE9" s="92"/>
      <c r="WZF9" s="92"/>
      <c r="WZG9" s="92"/>
      <c r="WZH9" s="92"/>
      <c r="WZI9" s="92"/>
      <c r="WZJ9" s="92"/>
      <c r="WZK9" s="92"/>
      <c r="WZL9" s="92"/>
      <c r="WZM9" s="92"/>
      <c r="WZN9" s="92"/>
      <c r="WZO9" s="92"/>
      <c r="WZP9" s="92"/>
      <c r="WZQ9" s="92"/>
      <c r="WZR9" s="92"/>
      <c r="WZS9" s="92"/>
      <c r="WZT9" s="92"/>
      <c r="WZU9" s="92"/>
      <c r="WZV9" s="92"/>
      <c r="WZW9" s="92"/>
      <c r="WZX9" s="92"/>
      <c r="WZY9" s="92"/>
      <c r="WZZ9" s="92"/>
      <c r="XAA9" s="92"/>
      <c r="XAB9" s="92"/>
      <c r="XAC9" s="92"/>
      <c r="XAD9" s="92"/>
      <c r="XAE9" s="92"/>
      <c r="XAF9" s="92"/>
      <c r="XAG9" s="92"/>
      <c r="XAH9" s="92"/>
      <c r="XAI9" s="92"/>
      <c r="XAJ9" s="92"/>
      <c r="XAK9" s="92"/>
      <c r="XAL9" s="92"/>
      <c r="XAM9" s="92"/>
      <c r="XAN9" s="92"/>
      <c r="XAO9" s="92"/>
      <c r="XAP9" s="92"/>
      <c r="XAQ9" s="92"/>
      <c r="XAR9" s="92"/>
      <c r="XAS9" s="92"/>
      <c r="XAT9" s="92"/>
      <c r="XAU9" s="92"/>
      <c r="XAV9" s="92"/>
      <c r="XAW9" s="92"/>
      <c r="XAX9" s="92"/>
      <c r="XAY9" s="92"/>
      <c r="XAZ9" s="92"/>
      <c r="XBA9" s="92"/>
      <c r="XBB9" s="92"/>
      <c r="XBC9" s="92"/>
      <c r="XBD9" s="92"/>
      <c r="XBE9" s="92"/>
      <c r="XBF9" s="92"/>
      <c r="XBG9" s="92"/>
      <c r="XBH9" s="92"/>
      <c r="XBI9" s="92"/>
      <c r="XBJ9" s="92"/>
      <c r="XBK9" s="92"/>
      <c r="XBL9" s="92"/>
      <c r="XBM9" s="92"/>
      <c r="XBN9" s="92"/>
      <c r="XBO9" s="92"/>
      <c r="XBP9" s="92"/>
      <c r="XBQ9" s="92"/>
      <c r="XBR9" s="92"/>
      <c r="XBS9" s="92"/>
      <c r="XBT9" s="92"/>
      <c r="XBU9" s="92"/>
      <c r="XBV9" s="92"/>
      <c r="XBW9" s="92"/>
      <c r="XBX9" s="92"/>
      <c r="XBY9" s="92"/>
      <c r="XBZ9" s="92"/>
      <c r="XCA9" s="92"/>
      <c r="XCB9" s="92"/>
      <c r="XCC9" s="92"/>
      <c r="XCD9" s="92"/>
      <c r="XCE9" s="92"/>
      <c r="XCF9" s="92"/>
      <c r="XCG9" s="92"/>
      <c r="XCH9" s="92"/>
      <c r="XCI9" s="92"/>
      <c r="XCJ9" s="92"/>
      <c r="XCK9" s="92"/>
      <c r="XCL9" s="92"/>
      <c r="XCM9" s="92"/>
      <c r="XCN9" s="92"/>
      <c r="XCO9" s="92"/>
      <c r="XCP9" s="92"/>
      <c r="XCQ9" s="92"/>
      <c r="XCR9" s="92"/>
      <c r="XCS9" s="92"/>
      <c r="XCT9" s="92"/>
      <c r="XCU9" s="92"/>
      <c r="XCV9" s="92"/>
      <c r="XCW9" s="92"/>
      <c r="XCX9" s="92"/>
      <c r="XCY9" s="92"/>
      <c r="XCZ9" s="92"/>
      <c r="XDA9" s="92"/>
      <c r="XDB9" s="92"/>
      <c r="XDC9" s="92"/>
      <c r="XDD9" s="92"/>
      <c r="XDE9" s="92"/>
      <c r="XDF9" s="92"/>
      <c r="XDG9" s="92"/>
      <c r="XDH9" s="92"/>
      <c r="XDI9" s="92"/>
      <c r="XDJ9" s="92"/>
      <c r="XDK9" s="92"/>
      <c r="XDL9" s="92"/>
      <c r="XDM9" s="92"/>
      <c r="XDN9" s="92"/>
      <c r="XDO9" s="92"/>
      <c r="XDP9" s="92"/>
      <c r="XDQ9" s="92"/>
      <c r="XDR9" s="92"/>
      <c r="XDS9" s="92"/>
      <c r="XDT9" s="92"/>
      <c r="XDU9" s="92"/>
      <c r="XDV9" s="92"/>
      <c r="XDW9" s="92"/>
      <c r="XDX9" s="92"/>
      <c r="XDY9" s="92"/>
      <c r="XDZ9" s="92"/>
      <c r="XEA9" s="92"/>
      <c r="XEB9" s="92"/>
      <c r="XEC9" s="92"/>
      <c r="XED9" s="92"/>
      <c r="XEE9" s="92"/>
      <c r="XEF9" s="92"/>
      <c r="XEG9" s="92"/>
      <c r="XEH9" s="92"/>
      <c r="XEI9" s="92"/>
      <c r="XEJ9" s="92"/>
      <c r="XEK9" s="92"/>
      <c r="XEL9" s="92"/>
      <c r="XEM9" s="92"/>
      <c r="XEN9" s="92"/>
    </row>
    <row r="10" spans="1:16368" ht="25.5" customHeight="1" x14ac:dyDescent="0.25">
      <c r="B10" s="345"/>
      <c r="C10" s="346"/>
      <c r="D10" s="346"/>
      <c r="E10" s="562" t="s">
        <v>508</v>
      </c>
      <c r="F10" s="562"/>
      <c r="G10" s="562"/>
      <c r="H10" s="364">
        <f>SUM(H13:H345)+H12*9</f>
        <v>0</v>
      </c>
      <c r="I10" s="365">
        <f t="shared" ref="I10:P10" si="0">SUM(I13:I345)+I12*9</f>
        <v>0</v>
      </c>
      <c r="J10" s="366">
        <f t="shared" si="0"/>
        <v>0</v>
      </c>
      <c r="K10" s="367">
        <f t="shared" si="0"/>
        <v>0</v>
      </c>
      <c r="L10" s="368">
        <f t="shared" si="0"/>
        <v>0</v>
      </c>
      <c r="M10" s="369">
        <f t="shared" si="0"/>
        <v>0</v>
      </c>
      <c r="N10" s="370">
        <f t="shared" si="0"/>
        <v>0</v>
      </c>
      <c r="O10" s="371">
        <f t="shared" si="0"/>
        <v>0</v>
      </c>
      <c r="P10" s="372">
        <f t="shared" si="0"/>
        <v>0</v>
      </c>
      <c r="Q10" s="404">
        <f>SUM(H10:P10)</f>
        <v>0</v>
      </c>
      <c r="R10" s="347"/>
      <c r="S10" s="40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92"/>
      <c r="EG10" s="92"/>
      <c r="EH10" s="92"/>
      <c r="EI10" s="92"/>
      <c r="EJ10" s="92"/>
      <c r="EK10" s="92"/>
      <c r="EL10" s="92"/>
      <c r="EM10" s="92"/>
      <c r="EN10" s="92"/>
      <c r="EO10" s="92"/>
      <c r="EP10" s="92"/>
      <c r="EQ10" s="92"/>
      <c r="ER10" s="92"/>
      <c r="ES10" s="92"/>
      <c r="ET10" s="92"/>
      <c r="EU10" s="92"/>
      <c r="EV10" s="92"/>
      <c r="EW10" s="92"/>
      <c r="EX10" s="92"/>
      <c r="EY10" s="92"/>
      <c r="EZ10" s="92"/>
      <c r="FA10" s="92"/>
      <c r="FB10" s="92"/>
      <c r="FC10" s="92"/>
      <c r="FD10" s="92"/>
      <c r="FE10" s="92"/>
      <c r="FF10" s="92"/>
      <c r="FG10" s="92"/>
      <c r="FH10" s="92"/>
      <c r="FI10" s="92"/>
      <c r="FJ10" s="92"/>
      <c r="FK10" s="92"/>
      <c r="FL10" s="92"/>
      <c r="FM10" s="92"/>
      <c r="FN10" s="92"/>
      <c r="FO10" s="92"/>
      <c r="FP10" s="92"/>
      <c r="FQ10" s="92"/>
      <c r="FR10" s="92"/>
      <c r="FS10" s="92"/>
      <c r="FT10" s="92"/>
      <c r="FU10" s="92"/>
      <c r="FV10" s="92"/>
      <c r="FW10" s="92"/>
      <c r="FX10" s="92"/>
      <c r="FY10" s="92"/>
      <c r="FZ10" s="92"/>
      <c r="GA10" s="92"/>
      <c r="GB10" s="92"/>
      <c r="GC10" s="92"/>
      <c r="GD10" s="92"/>
      <c r="GE10" s="92"/>
      <c r="GF10" s="92"/>
      <c r="GG10" s="92"/>
      <c r="GH10" s="92"/>
      <c r="GI10" s="92"/>
      <c r="GJ10" s="92"/>
      <c r="GK10" s="92"/>
      <c r="GL10" s="92"/>
      <c r="GM10" s="92"/>
      <c r="GN10" s="92"/>
      <c r="GO10" s="92"/>
      <c r="GP10" s="92"/>
      <c r="GQ10" s="92"/>
      <c r="GR10" s="92"/>
      <c r="GS10" s="92"/>
      <c r="GT10" s="92"/>
      <c r="GU10" s="92"/>
      <c r="GV10" s="92"/>
      <c r="GW10" s="92"/>
      <c r="GX10" s="92"/>
      <c r="GY10" s="92"/>
      <c r="GZ10" s="92"/>
      <c r="HA10" s="92"/>
      <c r="HB10" s="92"/>
      <c r="HC10" s="92"/>
      <c r="HD10" s="92"/>
      <c r="HE10" s="92"/>
      <c r="HF10" s="92"/>
      <c r="HG10" s="92"/>
      <c r="HH10" s="92"/>
      <c r="HI10" s="92"/>
      <c r="HJ10" s="92"/>
      <c r="HK10" s="92"/>
      <c r="HL10" s="92"/>
      <c r="HM10" s="92"/>
      <c r="HN10" s="92"/>
      <c r="HO10" s="92"/>
      <c r="HP10" s="92"/>
      <c r="HQ10" s="92"/>
      <c r="HR10" s="92"/>
      <c r="HS10" s="92"/>
      <c r="HT10" s="92"/>
      <c r="HU10" s="92"/>
      <c r="HV10" s="92"/>
      <c r="HW10" s="92"/>
      <c r="HX10" s="92"/>
      <c r="HY10" s="92"/>
      <c r="HZ10" s="92"/>
      <c r="IA10" s="92"/>
      <c r="IB10" s="92"/>
      <c r="IC10" s="92"/>
      <c r="ID10" s="92"/>
      <c r="IE10" s="92"/>
      <c r="IF10" s="92"/>
      <c r="IG10" s="92"/>
      <c r="IH10" s="92"/>
      <c r="II10" s="92"/>
      <c r="IJ10" s="92"/>
      <c r="IK10" s="92"/>
      <c r="IL10" s="92"/>
      <c r="IM10" s="92"/>
      <c r="IN10" s="92"/>
      <c r="IO10" s="92"/>
      <c r="IP10" s="92"/>
      <c r="IQ10" s="92"/>
      <c r="IR10" s="92"/>
      <c r="IS10" s="92"/>
      <c r="IT10" s="92"/>
      <c r="IU10" s="92"/>
      <c r="IV10" s="92"/>
      <c r="IW10" s="92"/>
      <c r="IX10" s="92"/>
      <c r="IY10" s="92"/>
      <c r="IZ10" s="92"/>
      <c r="JA10" s="92"/>
      <c r="JB10" s="92"/>
      <c r="JC10" s="92"/>
      <c r="JD10" s="92"/>
      <c r="JE10" s="92"/>
      <c r="JF10" s="92"/>
      <c r="JG10" s="92"/>
      <c r="JH10" s="92"/>
      <c r="JI10" s="92"/>
      <c r="JJ10" s="92"/>
      <c r="JK10" s="92"/>
      <c r="JL10" s="92"/>
      <c r="JM10" s="92"/>
      <c r="JN10" s="92"/>
      <c r="JO10" s="92"/>
      <c r="JP10" s="92"/>
      <c r="JQ10" s="92"/>
      <c r="JR10" s="92"/>
      <c r="JS10" s="92"/>
      <c r="JT10" s="92"/>
      <c r="JU10" s="92"/>
      <c r="JV10" s="92"/>
      <c r="JW10" s="92"/>
      <c r="JX10" s="92"/>
      <c r="JY10" s="92"/>
      <c r="JZ10" s="92"/>
      <c r="KA10" s="92"/>
      <c r="KB10" s="92"/>
      <c r="KC10" s="92"/>
      <c r="KD10" s="92"/>
      <c r="KE10" s="92"/>
      <c r="KF10" s="92"/>
      <c r="KG10" s="92"/>
      <c r="KH10" s="92"/>
      <c r="KI10" s="92"/>
      <c r="KJ10" s="92"/>
      <c r="KK10" s="92"/>
      <c r="KL10" s="92"/>
      <c r="KM10" s="92"/>
      <c r="KN10" s="92"/>
      <c r="KO10" s="92"/>
      <c r="KP10" s="92"/>
      <c r="KQ10" s="92"/>
      <c r="KR10" s="92"/>
      <c r="KS10" s="92"/>
      <c r="KT10" s="92"/>
      <c r="KU10" s="92"/>
      <c r="KV10" s="92"/>
      <c r="KW10" s="92"/>
      <c r="KX10" s="92"/>
      <c r="KY10" s="92"/>
      <c r="KZ10" s="92"/>
      <c r="LA10" s="92"/>
      <c r="LB10" s="92"/>
      <c r="LC10" s="92"/>
      <c r="LD10" s="92"/>
      <c r="LE10" s="92"/>
      <c r="LF10" s="92"/>
      <c r="LG10" s="92"/>
      <c r="LH10" s="92"/>
      <c r="LI10" s="92"/>
      <c r="LJ10" s="92"/>
      <c r="LK10" s="92"/>
      <c r="LL10" s="92"/>
      <c r="LM10" s="92"/>
      <c r="LN10" s="92"/>
      <c r="LO10" s="92"/>
      <c r="LP10" s="92"/>
      <c r="LQ10" s="92"/>
      <c r="LR10" s="92"/>
      <c r="LS10" s="92"/>
      <c r="LT10" s="92"/>
      <c r="LU10" s="92"/>
      <c r="LV10" s="92"/>
      <c r="LW10" s="92"/>
      <c r="LX10" s="92"/>
      <c r="LY10" s="92"/>
      <c r="LZ10" s="92"/>
      <c r="MA10" s="92"/>
      <c r="MB10" s="92"/>
      <c r="MC10" s="92"/>
      <c r="MD10" s="92"/>
      <c r="ME10" s="92"/>
      <c r="MF10" s="92"/>
      <c r="MG10" s="92"/>
      <c r="MH10" s="92"/>
      <c r="MI10" s="92"/>
      <c r="MJ10" s="92"/>
      <c r="MK10" s="92"/>
      <c r="ML10" s="92"/>
      <c r="MM10" s="92"/>
      <c r="MN10" s="92"/>
      <c r="MO10" s="92"/>
      <c r="MP10" s="92"/>
      <c r="MQ10" s="92"/>
      <c r="MR10" s="92"/>
      <c r="MS10" s="92"/>
      <c r="MT10" s="92"/>
      <c r="MU10" s="92"/>
      <c r="MV10" s="92"/>
      <c r="MW10" s="92"/>
      <c r="MX10" s="92"/>
      <c r="MY10" s="92"/>
      <c r="MZ10" s="92"/>
      <c r="NA10" s="92"/>
      <c r="NB10" s="92"/>
      <c r="NC10" s="92"/>
      <c r="ND10" s="92"/>
      <c r="NE10" s="92"/>
      <c r="NF10" s="92"/>
      <c r="NG10" s="92"/>
      <c r="NH10" s="92"/>
      <c r="NI10" s="92"/>
      <c r="NJ10" s="92"/>
      <c r="NK10" s="92"/>
      <c r="NL10" s="92"/>
      <c r="NM10" s="92"/>
      <c r="NN10" s="92"/>
      <c r="NO10" s="92"/>
      <c r="NP10" s="92"/>
      <c r="NQ10" s="92"/>
      <c r="NR10" s="92"/>
      <c r="NS10" s="92"/>
      <c r="NT10" s="92"/>
      <c r="NU10" s="92"/>
      <c r="NV10" s="92"/>
      <c r="NW10" s="92"/>
      <c r="NX10" s="92"/>
      <c r="NY10" s="92"/>
      <c r="NZ10" s="92"/>
      <c r="OA10" s="92"/>
      <c r="OB10" s="92"/>
      <c r="OC10" s="92"/>
      <c r="OD10" s="92"/>
      <c r="OE10" s="92"/>
      <c r="OF10" s="92"/>
      <c r="OG10" s="92"/>
      <c r="OH10" s="92"/>
      <c r="OI10" s="92"/>
      <c r="OJ10" s="92"/>
      <c r="OK10" s="92"/>
      <c r="OL10" s="92"/>
      <c r="OM10" s="92"/>
      <c r="ON10" s="92"/>
      <c r="OO10" s="92"/>
      <c r="OP10" s="92"/>
      <c r="OQ10" s="92"/>
      <c r="OR10" s="92"/>
      <c r="OS10" s="92"/>
      <c r="OT10" s="92"/>
      <c r="OU10" s="92"/>
      <c r="OV10" s="92"/>
      <c r="OW10" s="92"/>
      <c r="OX10" s="92"/>
      <c r="OY10" s="92"/>
      <c r="OZ10" s="92"/>
      <c r="PA10" s="92"/>
      <c r="PB10" s="92"/>
      <c r="PC10" s="92"/>
      <c r="PD10" s="92"/>
      <c r="PE10" s="92"/>
      <c r="PF10" s="92"/>
      <c r="PG10" s="92"/>
      <c r="PH10" s="92"/>
      <c r="PI10" s="92"/>
      <c r="PJ10" s="92"/>
      <c r="PK10" s="92"/>
      <c r="PL10" s="92"/>
      <c r="PM10" s="92"/>
      <c r="PN10" s="92"/>
      <c r="PO10" s="92"/>
      <c r="PP10" s="92"/>
      <c r="PQ10" s="92"/>
      <c r="PR10" s="92"/>
      <c r="PS10" s="92"/>
      <c r="PT10" s="92"/>
      <c r="PU10" s="92"/>
      <c r="PV10" s="92"/>
      <c r="PW10" s="92"/>
      <c r="PX10" s="92"/>
      <c r="PY10" s="92"/>
      <c r="PZ10" s="92"/>
      <c r="QA10" s="92"/>
      <c r="QB10" s="92"/>
      <c r="QC10" s="92"/>
      <c r="QD10" s="92"/>
      <c r="QE10" s="92"/>
      <c r="QF10" s="92"/>
      <c r="QG10" s="92"/>
      <c r="QH10" s="92"/>
      <c r="QI10" s="92"/>
      <c r="QJ10" s="92"/>
      <c r="QK10" s="92"/>
      <c r="QL10" s="92"/>
      <c r="QM10" s="92"/>
      <c r="QN10" s="92"/>
      <c r="QO10" s="92"/>
      <c r="QP10" s="92"/>
      <c r="QQ10" s="92"/>
      <c r="QR10" s="92"/>
      <c r="QS10" s="92"/>
      <c r="QT10" s="92"/>
      <c r="QU10" s="92"/>
      <c r="QV10" s="92"/>
      <c r="QW10" s="92"/>
      <c r="QX10" s="92"/>
      <c r="QY10" s="92"/>
      <c r="QZ10" s="92"/>
      <c r="RA10" s="92"/>
      <c r="RB10" s="92"/>
      <c r="RC10" s="92"/>
      <c r="RD10" s="92"/>
      <c r="RE10" s="92"/>
      <c r="RF10" s="92"/>
      <c r="RG10" s="92"/>
      <c r="RH10" s="92"/>
      <c r="RI10" s="92"/>
      <c r="RJ10" s="92"/>
      <c r="RK10" s="92"/>
      <c r="RL10" s="92"/>
      <c r="RM10" s="92"/>
      <c r="RN10" s="92"/>
      <c r="RO10" s="92"/>
      <c r="RP10" s="92"/>
      <c r="RQ10" s="92"/>
      <c r="RR10" s="92"/>
      <c r="RS10" s="92"/>
      <c r="RT10" s="92"/>
      <c r="RU10" s="92"/>
      <c r="RV10" s="92"/>
      <c r="RW10" s="92"/>
      <c r="RX10" s="92"/>
      <c r="RY10" s="92"/>
      <c r="RZ10" s="92"/>
      <c r="SA10" s="92"/>
      <c r="SB10" s="92"/>
      <c r="SC10" s="92"/>
      <c r="SD10" s="92"/>
      <c r="SE10" s="92"/>
      <c r="SF10" s="92"/>
      <c r="SG10" s="92"/>
      <c r="SH10" s="92"/>
      <c r="SI10" s="92"/>
      <c r="SJ10" s="92"/>
      <c r="SK10" s="92"/>
      <c r="SL10" s="92"/>
      <c r="SM10" s="92"/>
      <c r="SN10" s="92"/>
      <c r="SO10" s="92"/>
      <c r="SP10" s="92"/>
      <c r="SQ10" s="92"/>
      <c r="SR10" s="92"/>
      <c r="SS10" s="92"/>
      <c r="ST10" s="92"/>
      <c r="SU10" s="92"/>
      <c r="SV10" s="92"/>
      <c r="SW10" s="92"/>
      <c r="SX10" s="92"/>
      <c r="SY10" s="92"/>
      <c r="SZ10" s="92"/>
      <c r="TA10" s="92"/>
      <c r="TB10" s="92"/>
      <c r="TC10" s="92"/>
      <c r="TD10" s="92"/>
      <c r="TE10" s="92"/>
      <c r="TF10" s="92"/>
      <c r="TG10" s="92"/>
      <c r="TH10" s="92"/>
      <c r="TI10" s="92"/>
      <c r="TJ10" s="92"/>
      <c r="TK10" s="92"/>
      <c r="TL10" s="92"/>
      <c r="TM10" s="92"/>
      <c r="TN10" s="92"/>
      <c r="TO10" s="92"/>
      <c r="TP10" s="92"/>
      <c r="TQ10" s="92"/>
      <c r="TR10" s="92"/>
      <c r="TS10" s="92"/>
      <c r="TT10" s="92"/>
      <c r="TU10" s="92"/>
      <c r="TV10" s="92"/>
      <c r="TW10" s="92"/>
      <c r="TX10" s="92"/>
      <c r="TY10" s="92"/>
      <c r="TZ10" s="92"/>
      <c r="UA10" s="92"/>
      <c r="UB10" s="92"/>
      <c r="UC10" s="92"/>
      <c r="UD10" s="92"/>
      <c r="UE10" s="92"/>
      <c r="UF10" s="92"/>
      <c r="UG10" s="92"/>
      <c r="UH10" s="92"/>
      <c r="UI10" s="92"/>
      <c r="UJ10" s="92"/>
      <c r="UK10" s="92"/>
      <c r="UL10" s="92"/>
      <c r="UM10" s="92"/>
      <c r="UN10" s="92"/>
      <c r="UO10" s="92"/>
      <c r="UP10" s="92"/>
      <c r="UQ10" s="92"/>
      <c r="UR10" s="92"/>
      <c r="US10" s="92"/>
      <c r="UT10" s="92"/>
      <c r="UU10" s="92"/>
      <c r="UV10" s="92"/>
      <c r="UW10" s="92"/>
      <c r="UX10" s="92"/>
      <c r="UY10" s="92"/>
      <c r="UZ10" s="92"/>
      <c r="VA10" s="92"/>
      <c r="VB10" s="92"/>
      <c r="VC10" s="92"/>
      <c r="VD10" s="92"/>
      <c r="VE10" s="92"/>
      <c r="VF10" s="92"/>
      <c r="VG10" s="92"/>
      <c r="VH10" s="92"/>
      <c r="VI10" s="92"/>
      <c r="VJ10" s="92"/>
      <c r="VK10" s="92"/>
      <c r="VL10" s="92"/>
      <c r="VM10" s="92"/>
      <c r="VN10" s="92"/>
      <c r="VO10" s="92"/>
      <c r="VP10" s="92"/>
      <c r="VQ10" s="92"/>
      <c r="VR10" s="92"/>
      <c r="VS10" s="92"/>
      <c r="VT10" s="92"/>
      <c r="VU10" s="92"/>
      <c r="VV10" s="92"/>
      <c r="VW10" s="92"/>
      <c r="VX10" s="92"/>
      <c r="VY10" s="92"/>
      <c r="VZ10" s="92"/>
      <c r="WA10" s="92"/>
      <c r="WB10" s="92"/>
      <c r="WC10" s="92"/>
      <c r="WD10" s="92"/>
      <c r="WE10" s="92"/>
      <c r="WF10" s="92"/>
      <c r="WG10" s="92"/>
      <c r="WH10" s="92"/>
      <c r="WI10" s="92"/>
      <c r="WJ10" s="92"/>
      <c r="WK10" s="92"/>
      <c r="WL10" s="92"/>
      <c r="WM10" s="92"/>
      <c r="WN10" s="92"/>
      <c r="WO10" s="92"/>
      <c r="WP10" s="92"/>
      <c r="WQ10" s="92"/>
      <c r="WR10" s="92"/>
      <c r="WS10" s="92"/>
      <c r="WT10" s="92"/>
      <c r="WU10" s="92"/>
      <c r="WV10" s="92"/>
      <c r="WW10" s="92"/>
      <c r="WX10" s="92"/>
      <c r="WY10" s="92"/>
      <c r="WZ10" s="92"/>
      <c r="XA10" s="92"/>
      <c r="XB10" s="92"/>
      <c r="XC10" s="92"/>
      <c r="XD10" s="92"/>
      <c r="XE10" s="92"/>
      <c r="XF10" s="92"/>
      <c r="XG10" s="92"/>
      <c r="XH10" s="92"/>
      <c r="XI10" s="92"/>
      <c r="XJ10" s="92"/>
      <c r="XK10" s="92"/>
      <c r="XL10" s="92"/>
      <c r="XM10" s="92"/>
      <c r="XN10" s="92"/>
      <c r="XO10" s="92"/>
      <c r="XP10" s="92"/>
      <c r="XQ10" s="92"/>
      <c r="XR10" s="92"/>
      <c r="XS10" s="92"/>
      <c r="XT10" s="92"/>
      <c r="XU10" s="92"/>
      <c r="XV10" s="92"/>
      <c r="XW10" s="92"/>
      <c r="XX10" s="92"/>
      <c r="XY10" s="92"/>
      <c r="XZ10" s="92"/>
      <c r="YA10" s="92"/>
      <c r="YB10" s="92"/>
      <c r="YC10" s="92"/>
      <c r="YD10" s="92"/>
      <c r="YE10" s="92"/>
      <c r="YF10" s="92"/>
      <c r="YG10" s="92"/>
      <c r="YH10" s="92"/>
      <c r="YI10" s="92"/>
      <c r="YJ10" s="92"/>
      <c r="YK10" s="92"/>
      <c r="YL10" s="92"/>
      <c r="YM10" s="92"/>
      <c r="YN10" s="92"/>
      <c r="YO10" s="92"/>
      <c r="YP10" s="92"/>
      <c r="YQ10" s="92"/>
      <c r="YR10" s="92"/>
      <c r="YS10" s="92"/>
      <c r="YT10" s="92"/>
      <c r="YU10" s="92"/>
      <c r="YV10" s="92"/>
      <c r="YW10" s="92"/>
      <c r="YX10" s="92"/>
      <c r="YY10" s="92"/>
      <c r="YZ10" s="92"/>
      <c r="ZA10" s="92"/>
      <c r="ZB10" s="92"/>
      <c r="ZC10" s="92"/>
      <c r="ZD10" s="92"/>
      <c r="ZE10" s="92"/>
      <c r="ZF10" s="92"/>
      <c r="ZG10" s="92"/>
      <c r="ZH10" s="92"/>
      <c r="ZI10" s="92"/>
      <c r="ZJ10" s="92"/>
      <c r="ZK10" s="92"/>
      <c r="ZL10" s="92"/>
      <c r="ZM10" s="92"/>
      <c r="ZN10" s="92"/>
      <c r="ZO10" s="92"/>
      <c r="ZP10" s="92"/>
      <c r="ZQ10" s="92"/>
      <c r="ZR10" s="92"/>
      <c r="ZS10" s="92"/>
      <c r="ZT10" s="92"/>
      <c r="ZU10" s="92"/>
      <c r="ZV10" s="92"/>
      <c r="ZW10" s="92"/>
      <c r="ZX10" s="92"/>
      <c r="ZY10" s="92"/>
      <c r="ZZ10" s="92"/>
      <c r="AAA10" s="92"/>
      <c r="AAB10" s="92"/>
      <c r="AAC10" s="92"/>
      <c r="AAD10" s="92"/>
      <c r="AAE10" s="92"/>
      <c r="AAF10" s="92"/>
      <c r="AAG10" s="92"/>
      <c r="AAH10" s="92"/>
      <c r="AAI10" s="92"/>
      <c r="AAJ10" s="92"/>
      <c r="AAK10" s="92"/>
      <c r="AAL10" s="92"/>
      <c r="AAM10" s="92"/>
      <c r="AAN10" s="92"/>
      <c r="AAO10" s="92"/>
      <c r="AAP10" s="92"/>
      <c r="AAQ10" s="92"/>
      <c r="AAR10" s="92"/>
      <c r="AAS10" s="92"/>
      <c r="AAT10" s="92"/>
      <c r="AAU10" s="92"/>
      <c r="AAV10" s="92"/>
      <c r="AAW10" s="92"/>
      <c r="AAX10" s="92"/>
      <c r="AAY10" s="92"/>
      <c r="AAZ10" s="92"/>
      <c r="ABA10" s="92"/>
      <c r="ABB10" s="92"/>
      <c r="ABC10" s="92"/>
      <c r="ABD10" s="92"/>
      <c r="ABE10" s="92"/>
      <c r="ABF10" s="92"/>
      <c r="ABG10" s="92"/>
      <c r="ABH10" s="92"/>
      <c r="ABI10" s="92"/>
      <c r="ABJ10" s="92"/>
      <c r="ABK10" s="92"/>
      <c r="ABL10" s="92"/>
      <c r="ABM10" s="92"/>
      <c r="ABN10" s="92"/>
      <c r="ABO10" s="92"/>
      <c r="ABP10" s="92"/>
      <c r="ABQ10" s="92"/>
      <c r="ABR10" s="92"/>
      <c r="ABS10" s="92"/>
      <c r="ABT10" s="92"/>
      <c r="ABU10" s="92"/>
      <c r="ABV10" s="92"/>
      <c r="ABW10" s="92"/>
      <c r="ABX10" s="92"/>
      <c r="ABY10" s="92"/>
      <c r="ABZ10" s="92"/>
      <c r="ACA10" s="92"/>
      <c r="ACB10" s="92"/>
      <c r="ACC10" s="92"/>
      <c r="ACD10" s="92"/>
      <c r="ACE10" s="92"/>
      <c r="ACF10" s="92"/>
      <c r="ACG10" s="92"/>
      <c r="ACH10" s="92"/>
      <c r="ACI10" s="92"/>
      <c r="ACJ10" s="92"/>
      <c r="ACK10" s="92"/>
      <c r="ACL10" s="92"/>
      <c r="ACM10" s="92"/>
      <c r="ACN10" s="92"/>
      <c r="ACO10" s="92"/>
      <c r="ACP10" s="92"/>
      <c r="ACQ10" s="92"/>
      <c r="ACR10" s="92"/>
      <c r="ACS10" s="92"/>
      <c r="ACT10" s="92"/>
      <c r="ACU10" s="92"/>
      <c r="ACV10" s="92"/>
      <c r="ACW10" s="92"/>
      <c r="ACX10" s="92"/>
      <c r="ACY10" s="92"/>
      <c r="ACZ10" s="92"/>
      <c r="ADA10" s="92"/>
      <c r="ADB10" s="92"/>
      <c r="ADC10" s="92"/>
      <c r="ADD10" s="92"/>
      <c r="ADE10" s="92"/>
      <c r="ADF10" s="92"/>
      <c r="ADG10" s="92"/>
      <c r="ADH10" s="92"/>
      <c r="ADI10" s="92"/>
      <c r="ADJ10" s="92"/>
      <c r="ADK10" s="92"/>
      <c r="ADL10" s="92"/>
      <c r="ADM10" s="92"/>
      <c r="ADN10" s="92"/>
      <c r="ADO10" s="92"/>
      <c r="ADP10" s="92"/>
      <c r="ADQ10" s="92"/>
      <c r="ADR10" s="92"/>
      <c r="ADS10" s="92"/>
      <c r="ADT10" s="92"/>
      <c r="ADU10" s="92"/>
      <c r="ADV10" s="92"/>
      <c r="ADW10" s="92"/>
      <c r="ADX10" s="92"/>
      <c r="ADY10" s="92"/>
      <c r="ADZ10" s="92"/>
      <c r="AEA10" s="92"/>
      <c r="AEB10" s="92"/>
      <c r="AEC10" s="92"/>
      <c r="AED10" s="92"/>
      <c r="AEE10" s="92"/>
      <c r="AEF10" s="92"/>
      <c r="AEG10" s="92"/>
      <c r="AEH10" s="92"/>
      <c r="AEI10" s="92"/>
      <c r="AEJ10" s="92"/>
      <c r="AEK10" s="92"/>
      <c r="AEL10" s="92"/>
      <c r="AEM10" s="92"/>
      <c r="AEN10" s="92"/>
      <c r="AEO10" s="92"/>
      <c r="AEP10" s="92"/>
      <c r="AEQ10" s="92"/>
      <c r="AER10" s="92"/>
      <c r="AES10" s="92"/>
      <c r="AET10" s="92"/>
      <c r="AEU10" s="92"/>
      <c r="AEV10" s="92"/>
      <c r="AEW10" s="92"/>
      <c r="AEX10" s="92"/>
      <c r="AEY10" s="92"/>
      <c r="AEZ10" s="92"/>
      <c r="AFA10" s="92"/>
      <c r="AFB10" s="92"/>
      <c r="AFC10" s="92"/>
      <c r="AFD10" s="92"/>
      <c r="AFE10" s="92"/>
      <c r="AFF10" s="92"/>
      <c r="AFG10" s="92"/>
      <c r="AFH10" s="92"/>
      <c r="AFI10" s="92"/>
      <c r="AFJ10" s="92"/>
      <c r="AFK10" s="92"/>
      <c r="AFL10" s="92"/>
      <c r="AFM10" s="92"/>
      <c r="AFN10" s="92"/>
      <c r="AFO10" s="92"/>
      <c r="AFP10" s="92"/>
      <c r="AFQ10" s="92"/>
      <c r="AFR10" s="92"/>
      <c r="AFS10" s="92"/>
      <c r="AFT10" s="92"/>
      <c r="AFU10" s="92"/>
      <c r="AFV10" s="92"/>
      <c r="AFW10" s="92"/>
      <c r="AFX10" s="92"/>
      <c r="AFY10" s="92"/>
      <c r="AFZ10" s="92"/>
      <c r="AGA10" s="92"/>
      <c r="AGB10" s="92"/>
      <c r="AGC10" s="92"/>
      <c r="AGD10" s="92"/>
      <c r="AGE10" s="92"/>
      <c r="AGF10" s="92"/>
      <c r="AGG10" s="92"/>
      <c r="AGH10" s="92"/>
      <c r="AGI10" s="92"/>
      <c r="AGJ10" s="92"/>
      <c r="AGK10" s="92"/>
      <c r="AGL10" s="92"/>
      <c r="AGM10" s="92"/>
      <c r="AGN10" s="92"/>
      <c r="AGO10" s="92"/>
      <c r="AGP10" s="92"/>
      <c r="AGQ10" s="92"/>
      <c r="AGR10" s="92"/>
      <c r="AGS10" s="92"/>
      <c r="AGT10" s="92"/>
      <c r="AGU10" s="92"/>
      <c r="AGV10" s="92"/>
      <c r="AGW10" s="92"/>
      <c r="AGX10" s="92"/>
      <c r="AGY10" s="92"/>
      <c r="AGZ10" s="92"/>
      <c r="AHA10" s="92"/>
      <c r="AHB10" s="92"/>
      <c r="AHC10" s="92"/>
      <c r="AHD10" s="92"/>
      <c r="AHE10" s="92"/>
      <c r="AHF10" s="92"/>
      <c r="AHG10" s="92"/>
      <c r="AHH10" s="92"/>
      <c r="AHI10" s="92"/>
      <c r="AHJ10" s="92"/>
      <c r="AHK10" s="92"/>
      <c r="AHL10" s="92"/>
      <c r="AHM10" s="92"/>
      <c r="AHN10" s="92"/>
      <c r="AHO10" s="92"/>
      <c r="AHP10" s="92"/>
      <c r="AHQ10" s="92"/>
      <c r="AHR10" s="92"/>
      <c r="AHS10" s="92"/>
      <c r="AHT10" s="92"/>
      <c r="AHU10" s="92"/>
      <c r="AHV10" s="92"/>
      <c r="AHW10" s="92"/>
      <c r="AHX10" s="92"/>
      <c r="AHY10" s="92"/>
      <c r="AHZ10" s="92"/>
      <c r="AIA10" s="92"/>
      <c r="AIB10" s="92"/>
      <c r="AIC10" s="92"/>
      <c r="AID10" s="92"/>
      <c r="AIE10" s="92"/>
      <c r="AIF10" s="92"/>
      <c r="AIG10" s="92"/>
      <c r="AIH10" s="92"/>
      <c r="AII10" s="92"/>
      <c r="AIJ10" s="92"/>
      <c r="AIK10" s="92"/>
      <c r="AIL10" s="92"/>
      <c r="AIM10" s="92"/>
      <c r="AIN10" s="92"/>
      <c r="AIO10" s="92"/>
      <c r="AIP10" s="92"/>
      <c r="AIQ10" s="92"/>
      <c r="AIR10" s="92"/>
      <c r="AIS10" s="92"/>
      <c r="AIT10" s="92"/>
      <c r="AIU10" s="92"/>
      <c r="AIV10" s="92"/>
      <c r="AIW10" s="92"/>
      <c r="AIX10" s="92"/>
      <c r="AIY10" s="92"/>
      <c r="AIZ10" s="92"/>
      <c r="AJA10" s="92"/>
      <c r="AJB10" s="92"/>
      <c r="AJC10" s="92"/>
      <c r="AJD10" s="92"/>
      <c r="AJE10" s="92"/>
      <c r="AJF10" s="92"/>
      <c r="AJG10" s="92"/>
      <c r="AJH10" s="92"/>
      <c r="AJI10" s="92"/>
      <c r="AJJ10" s="92"/>
      <c r="AJK10" s="92"/>
      <c r="AJL10" s="92"/>
      <c r="AJM10" s="92"/>
      <c r="AJN10" s="92"/>
      <c r="AJO10" s="92"/>
      <c r="AJP10" s="92"/>
      <c r="AJQ10" s="92"/>
      <c r="AJR10" s="92"/>
      <c r="AJS10" s="92"/>
      <c r="AJT10" s="92"/>
      <c r="AJU10" s="92"/>
      <c r="AJV10" s="92"/>
      <c r="AJW10" s="92"/>
      <c r="AJX10" s="92"/>
      <c r="AJY10" s="92"/>
      <c r="AJZ10" s="92"/>
      <c r="AKA10" s="92"/>
      <c r="AKB10" s="92"/>
      <c r="AKC10" s="92"/>
      <c r="AKD10" s="92"/>
      <c r="AKE10" s="92"/>
      <c r="AKF10" s="92"/>
      <c r="AKG10" s="92"/>
      <c r="AKH10" s="92"/>
      <c r="AKI10" s="92"/>
      <c r="AKJ10" s="92"/>
      <c r="AKK10" s="92"/>
      <c r="AKL10" s="92"/>
      <c r="AKM10" s="92"/>
      <c r="AKN10" s="92"/>
      <c r="AKO10" s="92"/>
      <c r="AKP10" s="92"/>
      <c r="AKQ10" s="92"/>
      <c r="AKR10" s="92"/>
      <c r="AKS10" s="92"/>
      <c r="AKT10" s="92"/>
      <c r="AKU10" s="92"/>
      <c r="AKV10" s="92"/>
      <c r="AKW10" s="92"/>
      <c r="AKX10" s="92"/>
      <c r="AKY10" s="92"/>
      <c r="AKZ10" s="92"/>
      <c r="ALA10" s="92"/>
      <c r="ALB10" s="92"/>
      <c r="ALC10" s="92"/>
      <c r="ALD10" s="92"/>
      <c r="ALE10" s="92"/>
      <c r="ALF10" s="92"/>
      <c r="ALG10" s="92"/>
      <c r="ALH10" s="92"/>
      <c r="ALI10" s="92"/>
      <c r="ALJ10" s="92"/>
      <c r="ALK10" s="92"/>
      <c r="ALL10" s="92"/>
      <c r="ALM10" s="92"/>
      <c r="ALN10" s="92"/>
      <c r="ALO10" s="92"/>
      <c r="ALP10" s="92"/>
      <c r="ALQ10" s="92"/>
      <c r="ALR10" s="92"/>
      <c r="ALS10" s="92"/>
      <c r="ALT10" s="92"/>
      <c r="ALU10" s="92"/>
      <c r="ALV10" s="92"/>
      <c r="ALW10" s="92"/>
      <c r="ALX10" s="92"/>
      <c r="ALY10" s="92"/>
      <c r="ALZ10" s="92"/>
      <c r="AMA10" s="92"/>
      <c r="AMB10" s="92"/>
      <c r="AMC10" s="92"/>
      <c r="AMD10" s="92"/>
      <c r="AME10" s="92"/>
      <c r="AMF10" s="92"/>
      <c r="AMG10" s="92"/>
      <c r="AMH10" s="92"/>
      <c r="AMI10" s="92"/>
      <c r="AMJ10" s="92"/>
      <c r="AMK10" s="92"/>
      <c r="AML10" s="92"/>
      <c r="AMM10" s="92"/>
      <c r="AMN10" s="92"/>
      <c r="AMO10" s="92"/>
      <c r="AMP10" s="92"/>
      <c r="AMQ10" s="92"/>
      <c r="AMR10" s="92"/>
      <c r="AMS10" s="92"/>
      <c r="AMT10" s="92"/>
      <c r="AMU10" s="92"/>
      <c r="AMV10" s="92"/>
      <c r="AMW10" s="92"/>
      <c r="AMX10" s="92"/>
      <c r="AMY10" s="92"/>
      <c r="AMZ10" s="92"/>
      <c r="ANA10" s="92"/>
      <c r="ANB10" s="92"/>
      <c r="ANC10" s="92"/>
      <c r="AND10" s="92"/>
      <c r="ANE10" s="92"/>
      <c r="ANF10" s="92"/>
      <c r="ANG10" s="92"/>
      <c r="ANH10" s="92"/>
      <c r="ANI10" s="92"/>
      <c r="ANJ10" s="92"/>
      <c r="ANK10" s="92"/>
      <c r="ANL10" s="92"/>
      <c r="ANM10" s="92"/>
      <c r="ANN10" s="92"/>
      <c r="ANO10" s="92"/>
      <c r="ANP10" s="92"/>
      <c r="ANQ10" s="92"/>
      <c r="ANR10" s="92"/>
      <c r="ANS10" s="92"/>
      <c r="ANT10" s="92"/>
      <c r="ANU10" s="92"/>
      <c r="ANV10" s="92"/>
      <c r="ANW10" s="92"/>
      <c r="ANX10" s="92"/>
      <c r="ANY10" s="92"/>
      <c r="ANZ10" s="92"/>
      <c r="AOA10" s="92"/>
      <c r="AOB10" s="92"/>
      <c r="AOC10" s="92"/>
      <c r="AOD10" s="92"/>
      <c r="AOE10" s="92"/>
      <c r="AOF10" s="92"/>
      <c r="AOG10" s="92"/>
      <c r="AOH10" s="92"/>
      <c r="AOI10" s="92"/>
      <c r="AOJ10" s="92"/>
      <c r="AOK10" s="92"/>
      <c r="AOL10" s="92"/>
      <c r="AOM10" s="92"/>
      <c r="AON10" s="92"/>
      <c r="AOO10" s="92"/>
      <c r="AOP10" s="92"/>
      <c r="AOQ10" s="92"/>
      <c r="AOR10" s="92"/>
      <c r="AOS10" s="92"/>
      <c r="AOT10" s="92"/>
      <c r="AOU10" s="92"/>
      <c r="AOV10" s="92"/>
      <c r="AOW10" s="92"/>
      <c r="AOX10" s="92"/>
      <c r="AOY10" s="92"/>
      <c r="AOZ10" s="92"/>
      <c r="APA10" s="92"/>
      <c r="APB10" s="92"/>
      <c r="APC10" s="92"/>
      <c r="APD10" s="92"/>
      <c r="APE10" s="92"/>
      <c r="APF10" s="92"/>
      <c r="APG10" s="92"/>
      <c r="APH10" s="92"/>
      <c r="API10" s="92"/>
      <c r="APJ10" s="92"/>
      <c r="APK10" s="92"/>
      <c r="APL10" s="92"/>
      <c r="APM10" s="92"/>
      <c r="APN10" s="92"/>
      <c r="APO10" s="92"/>
      <c r="APP10" s="92"/>
      <c r="APQ10" s="92"/>
      <c r="APR10" s="92"/>
      <c r="APS10" s="92"/>
      <c r="APT10" s="92"/>
      <c r="APU10" s="92"/>
      <c r="APV10" s="92"/>
      <c r="APW10" s="92"/>
      <c r="APX10" s="92"/>
      <c r="APY10" s="92"/>
      <c r="APZ10" s="92"/>
      <c r="AQA10" s="92"/>
      <c r="AQB10" s="92"/>
      <c r="AQC10" s="92"/>
      <c r="AQD10" s="92"/>
      <c r="AQE10" s="92"/>
      <c r="AQF10" s="92"/>
      <c r="AQG10" s="92"/>
      <c r="AQH10" s="92"/>
      <c r="AQI10" s="92"/>
      <c r="AQJ10" s="92"/>
      <c r="AQK10" s="92"/>
      <c r="AQL10" s="92"/>
      <c r="AQM10" s="92"/>
      <c r="AQN10" s="92"/>
      <c r="AQO10" s="92"/>
      <c r="AQP10" s="92"/>
      <c r="AQQ10" s="92"/>
      <c r="AQR10" s="92"/>
      <c r="AQS10" s="92"/>
      <c r="AQT10" s="92"/>
      <c r="AQU10" s="92"/>
      <c r="AQV10" s="92"/>
      <c r="AQW10" s="92"/>
      <c r="AQX10" s="92"/>
      <c r="AQY10" s="92"/>
      <c r="AQZ10" s="92"/>
      <c r="ARA10" s="92"/>
      <c r="ARB10" s="92"/>
      <c r="ARC10" s="92"/>
      <c r="ARD10" s="92"/>
      <c r="ARE10" s="92"/>
      <c r="ARF10" s="92"/>
      <c r="ARG10" s="92"/>
      <c r="ARH10" s="92"/>
      <c r="ARI10" s="92"/>
      <c r="ARJ10" s="92"/>
      <c r="ARK10" s="92"/>
      <c r="ARL10" s="92"/>
      <c r="ARM10" s="92"/>
      <c r="ARN10" s="92"/>
      <c r="ARO10" s="92"/>
      <c r="ARP10" s="92"/>
      <c r="ARQ10" s="92"/>
      <c r="ARR10" s="92"/>
      <c r="ARS10" s="92"/>
      <c r="ART10" s="92"/>
      <c r="ARU10" s="92"/>
      <c r="ARV10" s="92"/>
      <c r="ARW10" s="92"/>
      <c r="ARX10" s="92"/>
      <c r="ARY10" s="92"/>
      <c r="ARZ10" s="92"/>
      <c r="ASA10" s="92"/>
      <c r="ASB10" s="92"/>
      <c r="ASC10" s="92"/>
      <c r="ASD10" s="92"/>
      <c r="ASE10" s="92"/>
      <c r="ASF10" s="92"/>
      <c r="ASG10" s="92"/>
      <c r="ASH10" s="92"/>
      <c r="ASI10" s="92"/>
      <c r="ASJ10" s="92"/>
      <c r="ASK10" s="92"/>
      <c r="ASL10" s="92"/>
      <c r="ASM10" s="92"/>
      <c r="ASN10" s="92"/>
      <c r="ASO10" s="92"/>
      <c r="ASP10" s="92"/>
      <c r="ASQ10" s="92"/>
      <c r="ASR10" s="92"/>
      <c r="ASS10" s="92"/>
      <c r="AST10" s="92"/>
      <c r="ASU10" s="92"/>
      <c r="ASV10" s="92"/>
      <c r="ASW10" s="92"/>
      <c r="ASX10" s="92"/>
      <c r="ASY10" s="92"/>
      <c r="ASZ10" s="92"/>
      <c r="ATA10" s="92"/>
      <c r="ATB10" s="92"/>
      <c r="ATC10" s="92"/>
      <c r="ATD10" s="92"/>
      <c r="ATE10" s="92"/>
      <c r="ATF10" s="92"/>
      <c r="ATG10" s="92"/>
      <c r="ATH10" s="92"/>
      <c r="ATI10" s="92"/>
      <c r="ATJ10" s="92"/>
      <c r="ATK10" s="92"/>
      <c r="ATL10" s="92"/>
      <c r="ATM10" s="92"/>
      <c r="ATN10" s="92"/>
      <c r="ATO10" s="92"/>
      <c r="ATP10" s="92"/>
      <c r="ATQ10" s="92"/>
      <c r="ATR10" s="92"/>
      <c r="ATS10" s="92"/>
      <c r="ATT10" s="92"/>
      <c r="ATU10" s="92"/>
      <c r="ATV10" s="92"/>
      <c r="ATW10" s="92"/>
      <c r="ATX10" s="92"/>
      <c r="ATY10" s="92"/>
      <c r="ATZ10" s="92"/>
      <c r="AUA10" s="92"/>
      <c r="AUB10" s="92"/>
      <c r="AUC10" s="92"/>
      <c r="AUD10" s="92"/>
      <c r="AUE10" s="92"/>
      <c r="AUF10" s="92"/>
      <c r="AUG10" s="92"/>
      <c r="AUH10" s="92"/>
      <c r="AUI10" s="92"/>
      <c r="AUJ10" s="92"/>
      <c r="AUK10" s="92"/>
      <c r="AUL10" s="92"/>
      <c r="AUM10" s="92"/>
      <c r="AUN10" s="92"/>
      <c r="AUO10" s="92"/>
      <c r="AUP10" s="92"/>
      <c r="AUQ10" s="92"/>
      <c r="AUR10" s="92"/>
      <c r="AUS10" s="92"/>
      <c r="AUT10" s="92"/>
      <c r="AUU10" s="92"/>
      <c r="AUV10" s="92"/>
      <c r="AUW10" s="92"/>
      <c r="AUX10" s="92"/>
      <c r="AUY10" s="92"/>
      <c r="AUZ10" s="92"/>
      <c r="AVA10" s="92"/>
      <c r="AVB10" s="92"/>
      <c r="AVC10" s="92"/>
      <c r="AVD10" s="92"/>
      <c r="AVE10" s="92"/>
      <c r="AVF10" s="92"/>
      <c r="AVG10" s="92"/>
      <c r="AVH10" s="92"/>
      <c r="AVI10" s="92"/>
      <c r="AVJ10" s="92"/>
      <c r="AVK10" s="92"/>
      <c r="AVL10" s="92"/>
      <c r="AVM10" s="92"/>
      <c r="AVN10" s="92"/>
      <c r="AVO10" s="92"/>
      <c r="AVP10" s="92"/>
      <c r="AVQ10" s="92"/>
      <c r="AVR10" s="92"/>
      <c r="AVS10" s="92"/>
      <c r="AVT10" s="92"/>
      <c r="AVU10" s="92"/>
      <c r="AVV10" s="92"/>
      <c r="AVW10" s="92"/>
      <c r="AVX10" s="92"/>
      <c r="AVY10" s="92"/>
      <c r="AVZ10" s="92"/>
      <c r="AWA10" s="92"/>
      <c r="AWB10" s="92"/>
      <c r="AWC10" s="92"/>
      <c r="AWD10" s="92"/>
      <c r="AWE10" s="92"/>
      <c r="AWF10" s="92"/>
      <c r="AWG10" s="92"/>
      <c r="AWH10" s="92"/>
      <c r="AWI10" s="92"/>
      <c r="AWJ10" s="92"/>
      <c r="AWK10" s="92"/>
      <c r="AWL10" s="92"/>
      <c r="AWM10" s="92"/>
      <c r="AWN10" s="92"/>
      <c r="AWO10" s="92"/>
      <c r="AWP10" s="92"/>
      <c r="AWQ10" s="92"/>
      <c r="AWR10" s="92"/>
      <c r="AWS10" s="92"/>
      <c r="AWT10" s="92"/>
      <c r="AWU10" s="92"/>
      <c r="AWV10" s="92"/>
      <c r="AWW10" s="92"/>
      <c r="AWX10" s="92"/>
      <c r="AWY10" s="92"/>
      <c r="AWZ10" s="92"/>
      <c r="AXA10" s="92"/>
      <c r="AXB10" s="92"/>
      <c r="AXC10" s="92"/>
      <c r="AXD10" s="92"/>
      <c r="AXE10" s="92"/>
      <c r="AXF10" s="92"/>
      <c r="AXG10" s="92"/>
      <c r="AXH10" s="92"/>
      <c r="AXI10" s="92"/>
      <c r="AXJ10" s="92"/>
      <c r="AXK10" s="92"/>
      <c r="AXL10" s="92"/>
      <c r="AXM10" s="92"/>
      <c r="AXN10" s="92"/>
      <c r="AXO10" s="92"/>
      <c r="AXP10" s="92"/>
      <c r="AXQ10" s="92"/>
      <c r="AXR10" s="92"/>
      <c r="AXS10" s="92"/>
      <c r="AXT10" s="92"/>
      <c r="AXU10" s="92"/>
      <c r="AXV10" s="92"/>
      <c r="AXW10" s="92"/>
      <c r="AXX10" s="92"/>
      <c r="AXY10" s="92"/>
      <c r="AXZ10" s="92"/>
      <c r="AYA10" s="92"/>
      <c r="AYB10" s="92"/>
      <c r="AYC10" s="92"/>
      <c r="AYD10" s="92"/>
      <c r="AYE10" s="92"/>
      <c r="AYF10" s="92"/>
      <c r="AYG10" s="92"/>
      <c r="AYH10" s="92"/>
      <c r="AYI10" s="92"/>
      <c r="AYJ10" s="92"/>
      <c r="AYK10" s="92"/>
      <c r="AYL10" s="92"/>
      <c r="AYM10" s="92"/>
      <c r="AYN10" s="92"/>
      <c r="AYO10" s="92"/>
      <c r="AYP10" s="92"/>
      <c r="AYQ10" s="92"/>
      <c r="AYR10" s="92"/>
      <c r="AYS10" s="92"/>
      <c r="AYT10" s="92"/>
      <c r="AYU10" s="92"/>
      <c r="AYV10" s="92"/>
      <c r="AYW10" s="92"/>
      <c r="AYX10" s="92"/>
      <c r="AYY10" s="92"/>
      <c r="AYZ10" s="92"/>
      <c r="AZA10" s="92"/>
      <c r="AZB10" s="92"/>
      <c r="AZC10" s="92"/>
      <c r="AZD10" s="92"/>
      <c r="AZE10" s="92"/>
      <c r="AZF10" s="92"/>
      <c r="AZG10" s="92"/>
      <c r="AZH10" s="92"/>
      <c r="AZI10" s="92"/>
      <c r="AZJ10" s="92"/>
      <c r="AZK10" s="92"/>
      <c r="AZL10" s="92"/>
      <c r="AZM10" s="92"/>
      <c r="AZN10" s="92"/>
      <c r="AZO10" s="92"/>
      <c r="AZP10" s="92"/>
      <c r="AZQ10" s="92"/>
      <c r="AZR10" s="92"/>
      <c r="AZS10" s="92"/>
      <c r="AZT10" s="92"/>
      <c r="AZU10" s="92"/>
      <c r="AZV10" s="92"/>
      <c r="AZW10" s="92"/>
      <c r="AZX10" s="92"/>
      <c r="AZY10" s="92"/>
      <c r="AZZ10" s="92"/>
      <c r="BAA10" s="92"/>
      <c r="BAB10" s="92"/>
      <c r="BAC10" s="92"/>
      <c r="BAD10" s="92"/>
      <c r="BAE10" s="92"/>
      <c r="BAF10" s="92"/>
      <c r="BAG10" s="92"/>
      <c r="BAH10" s="92"/>
      <c r="BAI10" s="92"/>
      <c r="BAJ10" s="92"/>
      <c r="BAK10" s="92"/>
      <c r="BAL10" s="92"/>
      <c r="BAM10" s="92"/>
      <c r="BAN10" s="92"/>
      <c r="BAO10" s="92"/>
      <c r="BAP10" s="92"/>
      <c r="BAQ10" s="92"/>
      <c r="BAR10" s="92"/>
      <c r="BAS10" s="92"/>
      <c r="BAT10" s="92"/>
      <c r="BAU10" s="92"/>
      <c r="BAV10" s="92"/>
      <c r="BAW10" s="92"/>
      <c r="BAX10" s="92"/>
      <c r="BAY10" s="92"/>
      <c r="BAZ10" s="92"/>
      <c r="BBA10" s="92"/>
      <c r="BBB10" s="92"/>
      <c r="BBC10" s="92"/>
      <c r="BBD10" s="92"/>
      <c r="BBE10" s="92"/>
      <c r="BBF10" s="92"/>
      <c r="BBG10" s="92"/>
      <c r="BBH10" s="92"/>
      <c r="BBI10" s="92"/>
      <c r="BBJ10" s="92"/>
      <c r="BBK10" s="92"/>
      <c r="BBL10" s="92"/>
      <c r="BBM10" s="92"/>
      <c r="BBN10" s="92"/>
      <c r="BBO10" s="92"/>
      <c r="BBP10" s="92"/>
      <c r="BBQ10" s="92"/>
      <c r="BBR10" s="92"/>
      <c r="BBS10" s="92"/>
      <c r="BBT10" s="92"/>
      <c r="BBU10" s="92"/>
      <c r="BBV10" s="92"/>
      <c r="BBW10" s="92"/>
      <c r="BBX10" s="92"/>
      <c r="BBY10" s="92"/>
      <c r="BBZ10" s="92"/>
      <c r="BCA10" s="92"/>
      <c r="BCB10" s="92"/>
      <c r="BCC10" s="92"/>
      <c r="BCD10" s="92"/>
      <c r="BCE10" s="92"/>
      <c r="BCF10" s="92"/>
      <c r="BCG10" s="92"/>
      <c r="BCH10" s="92"/>
      <c r="BCI10" s="92"/>
      <c r="BCJ10" s="92"/>
      <c r="BCK10" s="92"/>
      <c r="BCL10" s="92"/>
      <c r="BCM10" s="92"/>
      <c r="BCN10" s="92"/>
      <c r="BCO10" s="92"/>
      <c r="BCP10" s="92"/>
      <c r="BCQ10" s="92"/>
      <c r="BCR10" s="92"/>
      <c r="BCS10" s="92"/>
      <c r="BCT10" s="92"/>
      <c r="BCU10" s="92"/>
      <c r="BCV10" s="92"/>
      <c r="BCW10" s="92"/>
      <c r="BCX10" s="92"/>
      <c r="BCY10" s="92"/>
      <c r="BCZ10" s="92"/>
      <c r="BDA10" s="92"/>
      <c r="BDB10" s="92"/>
      <c r="BDC10" s="92"/>
      <c r="BDD10" s="92"/>
      <c r="BDE10" s="92"/>
      <c r="BDF10" s="92"/>
      <c r="BDG10" s="92"/>
      <c r="BDH10" s="92"/>
      <c r="BDI10" s="92"/>
      <c r="BDJ10" s="92"/>
      <c r="BDK10" s="92"/>
      <c r="BDL10" s="92"/>
      <c r="BDM10" s="92"/>
      <c r="BDN10" s="92"/>
      <c r="BDO10" s="92"/>
      <c r="BDP10" s="92"/>
      <c r="BDQ10" s="92"/>
      <c r="BDR10" s="92"/>
      <c r="BDS10" s="92"/>
      <c r="BDT10" s="92"/>
      <c r="BDU10" s="92"/>
      <c r="BDV10" s="92"/>
      <c r="BDW10" s="92"/>
      <c r="BDX10" s="92"/>
      <c r="BDY10" s="92"/>
      <c r="BDZ10" s="92"/>
      <c r="BEA10" s="92"/>
      <c r="BEB10" s="92"/>
      <c r="BEC10" s="92"/>
      <c r="BED10" s="92"/>
      <c r="BEE10" s="92"/>
      <c r="BEF10" s="92"/>
      <c r="BEG10" s="92"/>
      <c r="BEH10" s="92"/>
      <c r="BEI10" s="92"/>
      <c r="BEJ10" s="92"/>
      <c r="BEK10" s="92"/>
      <c r="BEL10" s="92"/>
      <c r="BEM10" s="92"/>
      <c r="BEN10" s="92"/>
      <c r="BEO10" s="92"/>
      <c r="BEP10" s="92"/>
      <c r="BEQ10" s="92"/>
      <c r="BER10" s="92"/>
      <c r="BES10" s="92"/>
      <c r="BET10" s="92"/>
      <c r="BEU10" s="92"/>
      <c r="BEV10" s="92"/>
      <c r="BEW10" s="92"/>
      <c r="BEX10" s="92"/>
      <c r="BEY10" s="92"/>
      <c r="BEZ10" s="92"/>
      <c r="BFA10" s="92"/>
      <c r="BFB10" s="92"/>
      <c r="BFC10" s="92"/>
      <c r="BFD10" s="92"/>
      <c r="BFE10" s="92"/>
      <c r="BFF10" s="92"/>
      <c r="BFG10" s="92"/>
      <c r="BFH10" s="92"/>
      <c r="BFI10" s="92"/>
      <c r="BFJ10" s="92"/>
      <c r="BFK10" s="92"/>
      <c r="BFL10" s="92"/>
      <c r="BFM10" s="92"/>
      <c r="BFN10" s="92"/>
      <c r="BFO10" s="92"/>
      <c r="BFP10" s="92"/>
      <c r="BFQ10" s="92"/>
      <c r="BFR10" s="92"/>
      <c r="BFS10" s="92"/>
      <c r="BFT10" s="92"/>
      <c r="BFU10" s="92"/>
      <c r="BFV10" s="92"/>
      <c r="BFW10" s="92"/>
      <c r="BFX10" s="92"/>
      <c r="BFY10" s="92"/>
      <c r="BFZ10" s="92"/>
      <c r="BGA10" s="92"/>
      <c r="BGB10" s="92"/>
      <c r="BGC10" s="92"/>
      <c r="BGD10" s="92"/>
      <c r="BGE10" s="92"/>
      <c r="BGF10" s="92"/>
      <c r="BGG10" s="92"/>
      <c r="BGH10" s="92"/>
      <c r="BGI10" s="92"/>
      <c r="BGJ10" s="92"/>
      <c r="BGK10" s="92"/>
      <c r="BGL10" s="92"/>
      <c r="BGM10" s="92"/>
      <c r="BGN10" s="92"/>
      <c r="BGO10" s="92"/>
      <c r="BGP10" s="92"/>
      <c r="BGQ10" s="92"/>
      <c r="BGR10" s="92"/>
      <c r="BGS10" s="92"/>
      <c r="BGT10" s="92"/>
      <c r="BGU10" s="92"/>
      <c r="BGV10" s="92"/>
      <c r="BGW10" s="92"/>
      <c r="BGX10" s="92"/>
      <c r="BGY10" s="92"/>
      <c r="BGZ10" s="92"/>
      <c r="BHA10" s="92"/>
      <c r="BHB10" s="92"/>
      <c r="BHC10" s="92"/>
      <c r="BHD10" s="92"/>
      <c r="BHE10" s="92"/>
      <c r="BHF10" s="92"/>
      <c r="BHG10" s="92"/>
      <c r="BHH10" s="92"/>
      <c r="BHI10" s="92"/>
      <c r="BHJ10" s="92"/>
      <c r="BHK10" s="92"/>
      <c r="BHL10" s="92"/>
      <c r="BHM10" s="92"/>
      <c r="BHN10" s="92"/>
      <c r="BHO10" s="92"/>
      <c r="BHP10" s="92"/>
      <c r="BHQ10" s="92"/>
      <c r="BHR10" s="92"/>
      <c r="BHS10" s="92"/>
      <c r="BHT10" s="92"/>
      <c r="BHU10" s="92"/>
      <c r="BHV10" s="92"/>
      <c r="BHW10" s="92"/>
      <c r="BHX10" s="92"/>
      <c r="BHY10" s="92"/>
      <c r="BHZ10" s="92"/>
      <c r="BIA10" s="92"/>
      <c r="BIB10" s="92"/>
      <c r="BIC10" s="92"/>
      <c r="BID10" s="92"/>
      <c r="BIE10" s="92"/>
      <c r="BIF10" s="92"/>
      <c r="BIG10" s="92"/>
      <c r="BIH10" s="92"/>
      <c r="BII10" s="92"/>
      <c r="BIJ10" s="92"/>
      <c r="BIK10" s="92"/>
      <c r="BIL10" s="92"/>
      <c r="BIM10" s="92"/>
      <c r="BIN10" s="92"/>
      <c r="BIO10" s="92"/>
      <c r="BIP10" s="92"/>
      <c r="BIQ10" s="92"/>
      <c r="BIR10" s="92"/>
      <c r="BIS10" s="92"/>
      <c r="BIT10" s="92"/>
      <c r="BIU10" s="92"/>
      <c r="BIV10" s="92"/>
      <c r="BIW10" s="92"/>
      <c r="BIX10" s="92"/>
      <c r="BIY10" s="92"/>
      <c r="BIZ10" s="92"/>
      <c r="BJA10" s="92"/>
      <c r="BJB10" s="92"/>
      <c r="BJC10" s="92"/>
      <c r="BJD10" s="92"/>
      <c r="BJE10" s="92"/>
      <c r="BJF10" s="92"/>
      <c r="BJG10" s="92"/>
      <c r="BJH10" s="92"/>
      <c r="BJI10" s="92"/>
      <c r="BJJ10" s="92"/>
      <c r="BJK10" s="92"/>
      <c r="BJL10" s="92"/>
      <c r="BJM10" s="92"/>
      <c r="BJN10" s="92"/>
      <c r="BJO10" s="92"/>
      <c r="BJP10" s="92"/>
      <c r="BJQ10" s="92"/>
      <c r="BJR10" s="92"/>
      <c r="BJS10" s="92"/>
      <c r="BJT10" s="92"/>
      <c r="BJU10" s="92"/>
      <c r="BJV10" s="92"/>
      <c r="BJW10" s="92"/>
      <c r="BJX10" s="92"/>
      <c r="BJY10" s="92"/>
      <c r="BJZ10" s="92"/>
      <c r="BKA10" s="92"/>
      <c r="BKB10" s="92"/>
      <c r="BKC10" s="92"/>
      <c r="BKD10" s="92"/>
      <c r="BKE10" s="92"/>
      <c r="BKF10" s="92"/>
      <c r="BKG10" s="92"/>
      <c r="BKH10" s="92"/>
      <c r="BKI10" s="92"/>
      <c r="BKJ10" s="92"/>
      <c r="BKK10" s="92"/>
      <c r="BKL10" s="92"/>
      <c r="BKM10" s="92"/>
      <c r="BKN10" s="92"/>
      <c r="BKO10" s="92"/>
      <c r="BKP10" s="92"/>
      <c r="BKQ10" s="92"/>
      <c r="BKR10" s="92"/>
      <c r="BKS10" s="92"/>
      <c r="BKT10" s="92"/>
      <c r="BKU10" s="92"/>
      <c r="BKV10" s="92"/>
      <c r="BKW10" s="92"/>
      <c r="BKX10" s="92"/>
      <c r="BKY10" s="92"/>
      <c r="BKZ10" s="92"/>
      <c r="BLA10" s="92"/>
      <c r="BLB10" s="92"/>
      <c r="BLC10" s="92"/>
      <c r="BLD10" s="92"/>
      <c r="BLE10" s="92"/>
      <c r="BLF10" s="92"/>
      <c r="BLG10" s="92"/>
      <c r="BLH10" s="92"/>
      <c r="BLI10" s="92"/>
      <c r="BLJ10" s="92"/>
      <c r="BLK10" s="92"/>
      <c r="BLL10" s="92"/>
      <c r="BLM10" s="92"/>
      <c r="BLN10" s="92"/>
      <c r="BLO10" s="92"/>
      <c r="BLP10" s="92"/>
      <c r="BLQ10" s="92"/>
      <c r="BLR10" s="92"/>
      <c r="BLS10" s="92"/>
      <c r="BLT10" s="92"/>
      <c r="BLU10" s="92"/>
      <c r="BLV10" s="92"/>
      <c r="BLW10" s="92"/>
      <c r="BLX10" s="92"/>
      <c r="BLY10" s="92"/>
      <c r="BLZ10" s="92"/>
      <c r="BMA10" s="92"/>
      <c r="BMB10" s="92"/>
      <c r="BMC10" s="92"/>
      <c r="BMD10" s="92"/>
      <c r="BME10" s="92"/>
      <c r="BMF10" s="92"/>
      <c r="BMG10" s="92"/>
      <c r="BMH10" s="92"/>
      <c r="BMI10" s="92"/>
      <c r="BMJ10" s="92"/>
      <c r="BMK10" s="92"/>
      <c r="BML10" s="92"/>
      <c r="BMM10" s="92"/>
      <c r="BMN10" s="92"/>
      <c r="BMO10" s="92"/>
      <c r="BMP10" s="92"/>
      <c r="BMQ10" s="92"/>
      <c r="BMR10" s="92"/>
      <c r="BMS10" s="92"/>
      <c r="BMT10" s="92"/>
      <c r="BMU10" s="92"/>
      <c r="BMV10" s="92"/>
      <c r="BMW10" s="92"/>
      <c r="BMX10" s="92"/>
      <c r="BMY10" s="92"/>
      <c r="BMZ10" s="92"/>
      <c r="BNA10" s="92"/>
      <c r="BNB10" s="92"/>
      <c r="BNC10" s="92"/>
      <c r="BND10" s="92"/>
      <c r="BNE10" s="92"/>
      <c r="BNF10" s="92"/>
      <c r="BNG10" s="92"/>
      <c r="BNH10" s="92"/>
      <c r="BNI10" s="92"/>
      <c r="BNJ10" s="92"/>
      <c r="BNK10" s="92"/>
      <c r="BNL10" s="92"/>
      <c r="BNM10" s="92"/>
      <c r="BNN10" s="92"/>
      <c r="BNO10" s="92"/>
      <c r="BNP10" s="92"/>
      <c r="BNQ10" s="92"/>
      <c r="BNR10" s="92"/>
      <c r="BNS10" s="92"/>
      <c r="BNT10" s="92"/>
      <c r="BNU10" s="92"/>
      <c r="BNV10" s="92"/>
      <c r="BNW10" s="92"/>
      <c r="BNX10" s="92"/>
      <c r="BNY10" s="92"/>
      <c r="BNZ10" s="92"/>
      <c r="BOA10" s="92"/>
      <c r="BOB10" s="92"/>
      <c r="BOC10" s="92"/>
      <c r="BOD10" s="92"/>
      <c r="BOE10" s="92"/>
      <c r="BOF10" s="92"/>
      <c r="BOG10" s="92"/>
      <c r="BOH10" s="92"/>
      <c r="BOI10" s="92"/>
      <c r="BOJ10" s="92"/>
      <c r="BOK10" s="92"/>
      <c r="BOL10" s="92"/>
      <c r="BOM10" s="92"/>
      <c r="BON10" s="92"/>
      <c r="BOO10" s="92"/>
      <c r="BOP10" s="92"/>
      <c r="BOQ10" s="92"/>
      <c r="BOR10" s="92"/>
      <c r="BOS10" s="92"/>
      <c r="BOT10" s="92"/>
      <c r="BOU10" s="92"/>
      <c r="BOV10" s="92"/>
      <c r="BOW10" s="92"/>
      <c r="BOX10" s="92"/>
      <c r="BOY10" s="92"/>
      <c r="BOZ10" s="92"/>
      <c r="BPA10" s="92"/>
      <c r="BPB10" s="92"/>
      <c r="BPC10" s="92"/>
      <c r="BPD10" s="92"/>
      <c r="BPE10" s="92"/>
      <c r="BPF10" s="92"/>
      <c r="BPG10" s="92"/>
      <c r="BPH10" s="92"/>
      <c r="BPI10" s="92"/>
      <c r="BPJ10" s="92"/>
      <c r="BPK10" s="92"/>
      <c r="BPL10" s="92"/>
      <c r="BPM10" s="92"/>
      <c r="BPN10" s="92"/>
      <c r="BPO10" s="92"/>
      <c r="BPP10" s="92"/>
      <c r="BPQ10" s="92"/>
      <c r="BPR10" s="92"/>
      <c r="BPS10" s="92"/>
      <c r="BPT10" s="92"/>
      <c r="BPU10" s="92"/>
      <c r="BPV10" s="92"/>
      <c r="BPW10" s="92"/>
      <c r="BPX10" s="92"/>
      <c r="BPY10" s="92"/>
      <c r="BPZ10" s="92"/>
      <c r="BQA10" s="92"/>
      <c r="BQB10" s="92"/>
      <c r="BQC10" s="92"/>
      <c r="BQD10" s="92"/>
      <c r="BQE10" s="92"/>
      <c r="BQF10" s="92"/>
      <c r="BQG10" s="92"/>
      <c r="BQH10" s="92"/>
      <c r="BQI10" s="92"/>
      <c r="BQJ10" s="92"/>
      <c r="BQK10" s="92"/>
      <c r="BQL10" s="92"/>
      <c r="BQM10" s="92"/>
      <c r="BQN10" s="92"/>
      <c r="BQO10" s="92"/>
      <c r="BQP10" s="92"/>
      <c r="BQQ10" s="92"/>
      <c r="BQR10" s="92"/>
      <c r="BQS10" s="92"/>
      <c r="BQT10" s="92"/>
      <c r="BQU10" s="92"/>
      <c r="BQV10" s="92"/>
      <c r="BQW10" s="92"/>
      <c r="BQX10" s="92"/>
      <c r="BQY10" s="92"/>
      <c r="BQZ10" s="92"/>
      <c r="BRA10" s="92"/>
      <c r="BRB10" s="92"/>
      <c r="BRC10" s="92"/>
      <c r="BRD10" s="92"/>
      <c r="BRE10" s="92"/>
      <c r="BRF10" s="92"/>
      <c r="BRG10" s="92"/>
      <c r="BRH10" s="92"/>
      <c r="BRI10" s="92"/>
      <c r="BRJ10" s="92"/>
      <c r="BRK10" s="92"/>
      <c r="BRL10" s="92"/>
      <c r="BRM10" s="92"/>
      <c r="BRN10" s="92"/>
      <c r="BRO10" s="92"/>
      <c r="BRP10" s="92"/>
      <c r="BRQ10" s="92"/>
      <c r="BRR10" s="92"/>
      <c r="BRS10" s="92"/>
      <c r="BRT10" s="92"/>
      <c r="BRU10" s="92"/>
      <c r="BRV10" s="92"/>
      <c r="BRW10" s="92"/>
      <c r="BRX10" s="92"/>
      <c r="BRY10" s="92"/>
      <c r="BRZ10" s="92"/>
      <c r="BSA10" s="92"/>
      <c r="BSB10" s="92"/>
      <c r="BSC10" s="92"/>
      <c r="BSD10" s="92"/>
      <c r="BSE10" s="92"/>
      <c r="BSF10" s="92"/>
      <c r="BSG10" s="92"/>
      <c r="BSH10" s="92"/>
      <c r="BSI10" s="92"/>
      <c r="BSJ10" s="92"/>
      <c r="BSK10" s="92"/>
      <c r="BSL10" s="92"/>
      <c r="BSM10" s="92"/>
      <c r="BSN10" s="92"/>
      <c r="BSO10" s="92"/>
      <c r="BSP10" s="92"/>
      <c r="BSQ10" s="92"/>
      <c r="BSR10" s="92"/>
      <c r="BSS10" s="92"/>
      <c r="BST10" s="92"/>
      <c r="BSU10" s="92"/>
      <c r="BSV10" s="92"/>
      <c r="BSW10" s="92"/>
      <c r="BSX10" s="92"/>
      <c r="BSY10" s="92"/>
      <c r="BSZ10" s="92"/>
      <c r="BTA10" s="92"/>
      <c r="BTB10" s="92"/>
      <c r="BTC10" s="92"/>
      <c r="BTD10" s="92"/>
      <c r="BTE10" s="92"/>
      <c r="BTF10" s="92"/>
      <c r="BTG10" s="92"/>
      <c r="BTH10" s="92"/>
      <c r="BTI10" s="92"/>
      <c r="BTJ10" s="92"/>
      <c r="BTK10" s="92"/>
      <c r="BTL10" s="92"/>
      <c r="BTM10" s="92"/>
      <c r="BTN10" s="92"/>
      <c r="BTO10" s="92"/>
      <c r="BTP10" s="92"/>
      <c r="BTQ10" s="92"/>
      <c r="BTR10" s="92"/>
      <c r="BTS10" s="92"/>
      <c r="BTT10" s="92"/>
      <c r="BTU10" s="92"/>
      <c r="BTV10" s="92"/>
      <c r="BTW10" s="92"/>
      <c r="BTX10" s="92"/>
      <c r="BTY10" s="92"/>
      <c r="BTZ10" s="92"/>
      <c r="BUA10" s="92"/>
      <c r="BUB10" s="92"/>
      <c r="BUC10" s="92"/>
      <c r="BUD10" s="92"/>
      <c r="BUE10" s="92"/>
      <c r="BUF10" s="92"/>
      <c r="BUG10" s="92"/>
      <c r="BUH10" s="92"/>
      <c r="BUI10" s="92"/>
      <c r="BUJ10" s="92"/>
      <c r="BUK10" s="92"/>
      <c r="BUL10" s="92"/>
      <c r="BUM10" s="92"/>
      <c r="BUN10" s="92"/>
      <c r="BUO10" s="92"/>
      <c r="BUP10" s="92"/>
      <c r="BUQ10" s="92"/>
      <c r="BUR10" s="92"/>
      <c r="BUS10" s="92"/>
      <c r="BUT10" s="92"/>
      <c r="BUU10" s="92"/>
      <c r="BUV10" s="92"/>
      <c r="BUW10" s="92"/>
      <c r="BUX10" s="92"/>
      <c r="BUY10" s="92"/>
      <c r="BUZ10" s="92"/>
      <c r="BVA10" s="92"/>
      <c r="BVB10" s="92"/>
      <c r="BVC10" s="92"/>
      <c r="BVD10" s="92"/>
      <c r="BVE10" s="92"/>
      <c r="BVF10" s="92"/>
      <c r="BVG10" s="92"/>
      <c r="BVH10" s="92"/>
      <c r="BVI10" s="92"/>
      <c r="BVJ10" s="92"/>
      <c r="BVK10" s="92"/>
      <c r="BVL10" s="92"/>
      <c r="BVM10" s="92"/>
      <c r="BVN10" s="92"/>
      <c r="BVO10" s="92"/>
      <c r="BVP10" s="92"/>
      <c r="BVQ10" s="92"/>
      <c r="BVR10" s="92"/>
      <c r="BVS10" s="92"/>
      <c r="BVT10" s="92"/>
      <c r="BVU10" s="92"/>
      <c r="BVV10" s="92"/>
      <c r="BVW10" s="92"/>
      <c r="BVX10" s="92"/>
      <c r="BVY10" s="92"/>
      <c r="BVZ10" s="92"/>
      <c r="BWA10" s="92"/>
      <c r="BWB10" s="92"/>
      <c r="BWC10" s="92"/>
      <c r="BWD10" s="92"/>
      <c r="BWE10" s="92"/>
      <c r="BWF10" s="92"/>
      <c r="BWG10" s="92"/>
      <c r="BWH10" s="92"/>
      <c r="BWI10" s="92"/>
      <c r="BWJ10" s="92"/>
      <c r="BWK10" s="92"/>
      <c r="BWL10" s="92"/>
      <c r="BWM10" s="92"/>
      <c r="BWN10" s="92"/>
      <c r="BWO10" s="92"/>
      <c r="BWP10" s="92"/>
      <c r="BWQ10" s="92"/>
      <c r="BWR10" s="92"/>
      <c r="BWS10" s="92"/>
      <c r="BWT10" s="92"/>
      <c r="BWU10" s="92"/>
      <c r="BWV10" s="92"/>
      <c r="BWW10" s="92"/>
      <c r="BWX10" s="92"/>
      <c r="BWY10" s="92"/>
      <c r="BWZ10" s="92"/>
      <c r="BXA10" s="92"/>
      <c r="BXB10" s="92"/>
      <c r="BXC10" s="92"/>
      <c r="BXD10" s="92"/>
      <c r="BXE10" s="92"/>
      <c r="BXF10" s="92"/>
      <c r="BXG10" s="92"/>
      <c r="BXH10" s="92"/>
      <c r="BXI10" s="92"/>
      <c r="BXJ10" s="92"/>
      <c r="BXK10" s="92"/>
      <c r="BXL10" s="92"/>
      <c r="BXM10" s="92"/>
      <c r="BXN10" s="92"/>
      <c r="BXO10" s="92"/>
      <c r="BXP10" s="92"/>
      <c r="BXQ10" s="92"/>
      <c r="BXR10" s="92"/>
      <c r="BXS10" s="92"/>
      <c r="BXT10" s="92"/>
      <c r="BXU10" s="92"/>
      <c r="BXV10" s="92"/>
      <c r="BXW10" s="92"/>
      <c r="BXX10" s="92"/>
      <c r="BXY10" s="92"/>
      <c r="BXZ10" s="92"/>
      <c r="BYA10" s="92"/>
      <c r="BYB10" s="92"/>
      <c r="BYC10" s="92"/>
      <c r="BYD10" s="92"/>
      <c r="BYE10" s="92"/>
      <c r="BYF10" s="92"/>
      <c r="BYG10" s="92"/>
      <c r="BYH10" s="92"/>
      <c r="BYI10" s="92"/>
      <c r="BYJ10" s="92"/>
      <c r="BYK10" s="92"/>
      <c r="BYL10" s="92"/>
      <c r="BYM10" s="92"/>
      <c r="BYN10" s="92"/>
      <c r="BYO10" s="92"/>
      <c r="BYP10" s="92"/>
      <c r="BYQ10" s="92"/>
      <c r="BYR10" s="92"/>
      <c r="BYS10" s="92"/>
      <c r="BYT10" s="92"/>
      <c r="BYU10" s="92"/>
      <c r="BYV10" s="92"/>
      <c r="BYW10" s="92"/>
      <c r="BYX10" s="92"/>
      <c r="BYY10" s="92"/>
      <c r="BYZ10" s="92"/>
      <c r="BZA10" s="92"/>
      <c r="BZB10" s="92"/>
      <c r="BZC10" s="92"/>
      <c r="BZD10" s="92"/>
      <c r="BZE10" s="92"/>
      <c r="BZF10" s="92"/>
      <c r="BZG10" s="92"/>
      <c r="BZH10" s="92"/>
      <c r="BZI10" s="92"/>
      <c r="BZJ10" s="92"/>
      <c r="BZK10" s="92"/>
      <c r="BZL10" s="92"/>
      <c r="BZM10" s="92"/>
      <c r="BZN10" s="92"/>
      <c r="BZO10" s="92"/>
      <c r="BZP10" s="92"/>
      <c r="BZQ10" s="92"/>
      <c r="BZR10" s="92"/>
      <c r="BZS10" s="92"/>
      <c r="BZT10" s="92"/>
      <c r="BZU10" s="92"/>
      <c r="BZV10" s="92"/>
      <c r="BZW10" s="92"/>
      <c r="BZX10" s="92"/>
      <c r="BZY10" s="92"/>
      <c r="BZZ10" s="92"/>
      <c r="CAA10" s="92"/>
      <c r="CAB10" s="92"/>
      <c r="CAC10" s="92"/>
      <c r="CAD10" s="92"/>
      <c r="CAE10" s="92"/>
      <c r="CAF10" s="92"/>
      <c r="CAG10" s="92"/>
      <c r="CAH10" s="92"/>
      <c r="CAI10" s="92"/>
      <c r="CAJ10" s="92"/>
      <c r="CAK10" s="92"/>
      <c r="CAL10" s="92"/>
      <c r="CAM10" s="92"/>
      <c r="CAN10" s="92"/>
      <c r="CAO10" s="92"/>
      <c r="CAP10" s="92"/>
      <c r="CAQ10" s="92"/>
      <c r="CAR10" s="92"/>
      <c r="CAS10" s="92"/>
      <c r="CAT10" s="92"/>
      <c r="CAU10" s="92"/>
      <c r="CAV10" s="92"/>
      <c r="CAW10" s="92"/>
      <c r="CAX10" s="92"/>
      <c r="CAY10" s="92"/>
      <c r="CAZ10" s="92"/>
      <c r="CBA10" s="92"/>
      <c r="CBB10" s="92"/>
      <c r="CBC10" s="92"/>
      <c r="CBD10" s="92"/>
      <c r="CBE10" s="92"/>
      <c r="CBF10" s="92"/>
      <c r="CBG10" s="92"/>
      <c r="CBH10" s="92"/>
      <c r="CBI10" s="92"/>
      <c r="CBJ10" s="92"/>
      <c r="CBK10" s="92"/>
      <c r="CBL10" s="92"/>
      <c r="CBM10" s="92"/>
      <c r="CBN10" s="92"/>
      <c r="CBO10" s="92"/>
      <c r="CBP10" s="92"/>
      <c r="CBQ10" s="92"/>
      <c r="CBR10" s="92"/>
      <c r="CBS10" s="92"/>
      <c r="CBT10" s="92"/>
      <c r="CBU10" s="92"/>
      <c r="CBV10" s="92"/>
      <c r="CBW10" s="92"/>
      <c r="CBX10" s="92"/>
      <c r="CBY10" s="92"/>
      <c r="CBZ10" s="92"/>
      <c r="CCA10" s="92"/>
      <c r="CCB10" s="92"/>
      <c r="CCC10" s="92"/>
      <c r="CCD10" s="92"/>
      <c r="CCE10" s="92"/>
      <c r="CCF10" s="92"/>
      <c r="CCG10" s="92"/>
      <c r="CCH10" s="92"/>
      <c r="CCI10" s="92"/>
      <c r="CCJ10" s="92"/>
      <c r="CCK10" s="92"/>
      <c r="CCL10" s="92"/>
      <c r="CCM10" s="92"/>
      <c r="CCN10" s="92"/>
      <c r="CCO10" s="92"/>
      <c r="CCP10" s="92"/>
      <c r="CCQ10" s="92"/>
      <c r="CCR10" s="92"/>
      <c r="CCS10" s="92"/>
      <c r="CCT10" s="92"/>
      <c r="CCU10" s="92"/>
      <c r="CCV10" s="92"/>
      <c r="CCW10" s="92"/>
      <c r="CCX10" s="92"/>
      <c r="CCY10" s="92"/>
      <c r="CCZ10" s="92"/>
      <c r="CDA10" s="92"/>
      <c r="CDB10" s="92"/>
      <c r="CDC10" s="92"/>
      <c r="CDD10" s="92"/>
      <c r="CDE10" s="92"/>
      <c r="CDF10" s="92"/>
      <c r="CDG10" s="92"/>
      <c r="CDH10" s="92"/>
      <c r="CDI10" s="92"/>
      <c r="CDJ10" s="92"/>
      <c r="CDK10" s="92"/>
      <c r="CDL10" s="92"/>
      <c r="CDM10" s="92"/>
      <c r="CDN10" s="92"/>
      <c r="CDO10" s="92"/>
      <c r="CDP10" s="92"/>
      <c r="CDQ10" s="92"/>
      <c r="CDR10" s="92"/>
      <c r="CDS10" s="92"/>
      <c r="CDT10" s="92"/>
      <c r="CDU10" s="92"/>
      <c r="CDV10" s="92"/>
      <c r="CDW10" s="92"/>
      <c r="CDX10" s="92"/>
      <c r="CDY10" s="92"/>
      <c r="CDZ10" s="92"/>
      <c r="CEA10" s="92"/>
      <c r="CEB10" s="92"/>
      <c r="CEC10" s="92"/>
      <c r="CED10" s="92"/>
      <c r="CEE10" s="92"/>
      <c r="CEF10" s="92"/>
      <c r="CEG10" s="92"/>
      <c r="CEH10" s="92"/>
      <c r="CEI10" s="92"/>
      <c r="CEJ10" s="92"/>
      <c r="CEK10" s="92"/>
      <c r="CEL10" s="92"/>
      <c r="CEM10" s="92"/>
      <c r="CEN10" s="92"/>
      <c r="CEO10" s="92"/>
      <c r="CEP10" s="92"/>
      <c r="CEQ10" s="92"/>
      <c r="CER10" s="92"/>
      <c r="CES10" s="92"/>
      <c r="CET10" s="92"/>
      <c r="CEU10" s="92"/>
      <c r="CEV10" s="92"/>
      <c r="CEW10" s="92"/>
      <c r="CEX10" s="92"/>
      <c r="CEY10" s="92"/>
      <c r="CEZ10" s="92"/>
      <c r="CFA10" s="92"/>
      <c r="CFB10" s="92"/>
      <c r="CFC10" s="92"/>
      <c r="CFD10" s="92"/>
      <c r="CFE10" s="92"/>
      <c r="CFF10" s="92"/>
      <c r="CFG10" s="92"/>
      <c r="CFH10" s="92"/>
      <c r="CFI10" s="92"/>
      <c r="CFJ10" s="92"/>
      <c r="CFK10" s="92"/>
      <c r="CFL10" s="92"/>
      <c r="CFM10" s="92"/>
      <c r="CFN10" s="92"/>
      <c r="CFO10" s="92"/>
      <c r="CFP10" s="92"/>
      <c r="CFQ10" s="92"/>
      <c r="CFR10" s="92"/>
      <c r="CFS10" s="92"/>
      <c r="CFT10" s="92"/>
      <c r="CFU10" s="92"/>
      <c r="CFV10" s="92"/>
      <c r="CFW10" s="92"/>
      <c r="CFX10" s="92"/>
      <c r="CFY10" s="92"/>
      <c r="CFZ10" s="92"/>
      <c r="CGA10" s="92"/>
      <c r="CGB10" s="92"/>
      <c r="CGC10" s="92"/>
      <c r="CGD10" s="92"/>
      <c r="CGE10" s="92"/>
      <c r="CGF10" s="92"/>
      <c r="CGG10" s="92"/>
      <c r="CGH10" s="92"/>
      <c r="CGI10" s="92"/>
      <c r="CGJ10" s="92"/>
      <c r="CGK10" s="92"/>
      <c r="CGL10" s="92"/>
      <c r="CGM10" s="92"/>
      <c r="CGN10" s="92"/>
      <c r="CGO10" s="92"/>
      <c r="CGP10" s="92"/>
      <c r="CGQ10" s="92"/>
      <c r="CGR10" s="92"/>
      <c r="CGS10" s="92"/>
      <c r="CGT10" s="92"/>
      <c r="CGU10" s="92"/>
      <c r="CGV10" s="92"/>
      <c r="CGW10" s="92"/>
      <c r="CGX10" s="92"/>
      <c r="CGY10" s="92"/>
      <c r="CGZ10" s="92"/>
      <c r="CHA10" s="92"/>
      <c r="CHB10" s="92"/>
      <c r="CHC10" s="92"/>
      <c r="CHD10" s="92"/>
      <c r="CHE10" s="92"/>
      <c r="CHF10" s="92"/>
      <c r="CHG10" s="92"/>
      <c r="CHH10" s="92"/>
      <c r="CHI10" s="92"/>
      <c r="CHJ10" s="92"/>
      <c r="CHK10" s="92"/>
      <c r="CHL10" s="92"/>
      <c r="CHM10" s="92"/>
      <c r="CHN10" s="92"/>
      <c r="CHO10" s="92"/>
      <c r="CHP10" s="92"/>
      <c r="CHQ10" s="92"/>
      <c r="CHR10" s="92"/>
      <c r="CHS10" s="92"/>
      <c r="CHT10" s="92"/>
      <c r="CHU10" s="92"/>
      <c r="CHV10" s="92"/>
      <c r="CHW10" s="92"/>
      <c r="CHX10" s="92"/>
      <c r="CHY10" s="92"/>
      <c r="CHZ10" s="92"/>
      <c r="CIA10" s="92"/>
      <c r="CIB10" s="92"/>
      <c r="CIC10" s="92"/>
      <c r="CID10" s="92"/>
      <c r="CIE10" s="92"/>
      <c r="CIF10" s="92"/>
      <c r="CIG10" s="92"/>
      <c r="CIH10" s="92"/>
      <c r="CII10" s="92"/>
      <c r="CIJ10" s="92"/>
      <c r="CIK10" s="92"/>
      <c r="CIL10" s="92"/>
      <c r="CIM10" s="92"/>
      <c r="CIN10" s="92"/>
      <c r="CIO10" s="92"/>
      <c r="CIP10" s="92"/>
      <c r="CIQ10" s="92"/>
      <c r="CIR10" s="92"/>
      <c r="CIS10" s="92"/>
      <c r="CIT10" s="92"/>
      <c r="CIU10" s="92"/>
      <c r="CIV10" s="92"/>
      <c r="CIW10" s="92"/>
      <c r="CIX10" s="92"/>
      <c r="CIY10" s="92"/>
      <c r="CIZ10" s="92"/>
      <c r="CJA10" s="92"/>
      <c r="CJB10" s="92"/>
      <c r="CJC10" s="92"/>
      <c r="CJD10" s="92"/>
      <c r="CJE10" s="92"/>
      <c r="CJF10" s="92"/>
      <c r="CJG10" s="92"/>
      <c r="CJH10" s="92"/>
      <c r="CJI10" s="92"/>
      <c r="CJJ10" s="92"/>
      <c r="CJK10" s="92"/>
      <c r="CJL10" s="92"/>
      <c r="CJM10" s="92"/>
      <c r="CJN10" s="92"/>
      <c r="CJO10" s="92"/>
      <c r="CJP10" s="92"/>
      <c r="CJQ10" s="92"/>
      <c r="CJR10" s="92"/>
      <c r="CJS10" s="92"/>
      <c r="CJT10" s="92"/>
      <c r="CJU10" s="92"/>
      <c r="CJV10" s="92"/>
      <c r="CJW10" s="92"/>
      <c r="CJX10" s="92"/>
      <c r="CJY10" s="92"/>
      <c r="CJZ10" s="92"/>
      <c r="CKA10" s="92"/>
      <c r="CKB10" s="92"/>
      <c r="CKC10" s="92"/>
      <c r="CKD10" s="92"/>
      <c r="CKE10" s="92"/>
      <c r="CKF10" s="92"/>
      <c r="CKG10" s="92"/>
      <c r="CKH10" s="92"/>
      <c r="CKI10" s="92"/>
      <c r="CKJ10" s="92"/>
      <c r="CKK10" s="92"/>
      <c r="CKL10" s="92"/>
      <c r="CKM10" s="92"/>
      <c r="CKN10" s="92"/>
      <c r="CKO10" s="92"/>
      <c r="CKP10" s="92"/>
      <c r="CKQ10" s="92"/>
      <c r="CKR10" s="92"/>
      <c r="CKS10" s="92"/>
      <c r="CKT10" s="92"/>
      <c r="CKU10" s="92"/>
      <c r="CKV10" s="92"/>
      <c r="CKW10" s="92"/>
      <c r="CKX10" s="92"/>
      <c r="CKY10" s="92"/>
      <c r="CKZ10" s="92"/>
      <c r="CLA10" s="92"/>
      <c r="CLB10" s="92"/>
      <c r="CLC10" s="92"/>
      <c r="CLD10" s="92"/>
      <c r="CLE10" s="92"/>
      <c r="CLF10" s="92"/>
      <c r="CLG10" s="92"/>
      <c r="CLH10" s="92"/>
      <c r="CLI10" s="92"/>
      <c r="CLJ10" s="92"/>
      <c r="CLK10" s="92"/>
      <c r="CLL10" s="92"/>
      <c r="CLM10" s="92"/>
      <c r="CLN10" s="92"/>
      <c r="CLO10" s="92"/>
      <c r="CLP10" s="92"/>
      <c r="CLQ10" s="92"/>
      <c r="CLR10" s="92"/>
      <c r="CLS10" s="92"/>
      <c r="CLT10" s="92"/>
      <c r="CLU10" s="92"/>
      <c r="CLV10" s="92"/>
      <c r="CLW10" s="92"/>
      <c r="CLX10" s="92"/>
      <c r="CLY10" s="92"/>
      <c r="CLZ10" s="92"/>
      <c r="CMA10" s="92"/>
      <c r="CMB10" s="92"/>
      <c r="CMC10" s="92"/>
      <c r="CMD10" s="92"/>
      <c r="CME10" s="92"/>
      <c r="CMF10" s="92"/>
      <c r="CMG10" s="92"/>
      <c r="CMH10" s="92"/>
      <c r="CMI10" s="92"/>
      <c r="CMJ10" s="92"/>
      <c r="CMK10" s="92"/>
      <c r="CML10" s="92"/>
      <c r="CMM10" s="92"/>
      <c r="CMN10" s="92"/>
      <c r="CMO10" s="92"/>
      <c r="CMP10" s="92"/>
      <c r="CMQ10" s="92"/>
      <c r="CMR10" s="92"/>
      <c r="CMS10" s="92"/>
      <c r="CMT10" s="92"/>
      <c r="CMU10" s="92"/>
      <c r="CMV10" s="92"/>
      <c r="CMW10" s="92"/>
      <c r="CMX10" s="92"/>
      <c r="CMY10" s="92"/>
      <c r="CMZ10" s="92"/>
      <c r="CNA10" s="92"/>
      <c r="CNB10" s="92"/>
      <c r="CNC10" s="92"/>
      <c r="CND10" s="92"/>
      <c r="CNE10" s="92"/>
      <c r="CNF10" s="92"/>
      <c r="CNG10" s="92"/>
      <c r="CNH10" s="92"/>
      <c r="CNI10" s="92"/>
      <c r="CNJ10" s="92"/>
      <c r="CNK10" s="92"/>
      <c r="CNL10" s="92"/>
      <c r="CNM10" s="92"/>
      <c r="CNN10" s="92"/>
      <c r="CNO10" s="92"/>
      <c r="CNP10" s="92"/>
      <c r="CNQ10" s="92"/>
      <c r="CNR10" s="92"/>
      <c r="CNS10" s="92"/>
      <c r="CNT10" s="92"/>
      <c r="CNU10" s="92"/>
      <c r="CNV10" s="92"/>
      <c r="CNW10" s="92"/>
      <c r="CNX10" s="92"/>
      <c r="CNY10" s="92"/>
      <c r="CNZ10" s="92"/>
      <c r="COA10" s="92"/>
      <c r="COB10" s="92"/>
      <c r="COC10" s="92"/>
      <c r="COD10" s="92"/>
      <c r="COE10" s="92"/>
      <c r="COF10" s="92"/>
      <c r="COG10" s="92"/>
      <c r="COH10" s="92"/>
      <c r="COI10" s="92"/>
      <c r="COJ10" s="92"/>
      <c r="COK10" s="92"/>
      <c r="COL10" s="92"/>
      <c r="COM10" s="92"/>
      <c r="CON10" s="92"/>
      <c r="COO10" s="92"/>
      <c r="COP10" s="92"/>
      <c r="COQ10" s="92"/>
      <c r="COR10" s="92"/>
      <c r="COS10" s="92"/>
      <c r="COT10" s="92"/>
      <c r="COU10" s="92"/>
      <c r="COV10" s="92"/>
      <c r="COW10" s="92"/>
      <c r="COX10" s="92"/>
      <c r="COY10" s="92"/>
      <c r="COZ10" s="92"/>
      <c r="CPA10" s="92"/>
      <c r="CPB10" s="92"/>
      <c r="CPC10" s="92"/>
      <c r="CPD10" s="92"/>
      <c r="CPE10" s="92"/>
      <c r="CPF10" s="92"/>
      <c r="CPG10" s="92"/>
      <c r="CPH10" s="92"/>
      <c r="CPI10" s="92"/>
      <c r="CPJ10" s="92"/>
      <c r="CPK10" s="92"/>
      <c r="CPL10" s="92"/>
      <c r="CPM10" s="92"/>
      <c r="CPN10" s="92"/>
      <c r="CPO10" s="92"/>
      <c r="CPP10" s="92"/>
      <c r="CPQ10" s="92"/>
      <c r="CPR10" s="92"/>
      <c r="CPS10" s="92"/>
      <c r="CPT10" s="92"/>
      <c r="CPU10" s="92"/>
      <c r="CPV10" s="92"/>
      <c r="CPW10" s="92"/>
      <c r="CPX10" s="92"/>
      <c r="CPY10" s="92"/>
      <c r="CPZ10" s="92"/>
      <c r="CQA10" s="92"/>
      <c r="CQB10" s="92"/>
      <c r="CQC10" s="92"/>
      <c r="CQD10" s="92"/>
      <c r="CQE10" s="92"/>
      <c r="CQF10" s="92"/>
      <c r="CQG10" s="92"/>
      <c r="CQH10" s="92"/>
      <c r="CQI10" s="92"/>
      <c r="CQJ10" s="92"/>
      <c r="CQK10" s="92"/>
      <c r="CQL10" s="92"/>
      <c r="CQM10" s="92"/>
      <c r="CQN10" s="92"/>
      <c r="CQO10" s="92"/>
      <c r="CQP10" s="92"/>
      <c r="CQQ10" s="92"/>
      <c r="CQR10" s="92"/>
      <c r="CQS10" s="92"/>
      <c r="CQT10" s="92"/>
      <c r="CQU10" s="92"/>
      <c r="CQV10" s="92"/>
      <c r="CQW10" s="92"/>
      <c r="CQX10" s="92"/>
      <c r="CQY10" s="92"/>
      <c r="CQZ10" s="92"/>
      <c r="CRA10" s="92"/>
      <c r="CRB10" s="92"/>
      <c r="CRC10" s="92"/>
      <c r="CRD10" s="92"/>
      <c r="CRE10" s="92"/>
      <c r="CRF10" s="92"/>
      <c r="CRG10" s="92"/>
      <c r="CRH10" s="92"/>
      <c r="CRI10" s="92"/>
      <c r="CRJ10" s="92"/>
      <c r="CRK10" s="92"/>
      <c r="CRL10" s="92"/>
      <c r="CRM10" s="92"/>
      <c r="CRN10" s="92"/>
      <c r="CRO10" s="92"/>
      <c r="CRP10" s="92"/>
      <c r="CRQ10" s="92"/>
      <c r="CRR10" s="92"/>
      <c r="CRS10" s="92"/>
      <c r="CRT10" s="92"/>
      <c r="CRU10" s="92"/>
      <c r="CRV10" s="92"/>
      <c r="CRW10" s="92"/>
      <c r="CRX10" s="92"/>
      <c r="CRY10" s="92"/>
      <c r="CRZ10" s="92"/>
      <c r="CSA10" s="92"/>
      <c r="CSB10" s="92"/>
      <c r="CSC10" s="92"/>
      <c r="CSD10" s="92"/>
      <c r="CSE10" s="92"/>
      <c r="CSF10" s="92"/>
      <c r="CSG10" s="92"/>
      <c r="CSH10" s="92"/>
      <c r="CSI10" s="92"/>
      <c r="CSJ10" s="92"/>
      <c r="CSK10" s="92"/>
      <c r="CSL10" s="92"/>
      <c r="CSM10" s="92"/>
      <c r="CSN10" s="92"/>
      <c r="CSO10" s="92"/>
      <c r="CSP10" s="92"/>
      <c r="CSQ10" s="92"/>
      <c r="CSR10" s="92"/>
      <c r="CSS10" s="92"/>
      <c r="CST10" s="92"/>
      <c r="CSU10" s="92"/>
      <c r="CSV10" s="92"/>
      <c r="CSW10" s="92"/>
      <c r="CSX10" s="92"/>
      <c r="CSY10" s="92"/>
      <c r="CSZ10" s="92"/>
      <c r="CTA10" s="92"/>
      <c r="CTB10" s="92"/>
      <c r="CTC10" s="92"/>
      <c r="CTD10" s="92"/>
      <c r="CTE10" s="92"/>
      <c r="CTF10" s="92"/>
      <c r="CTG10" s="92"/>
      <c r="CTH10" s="92"/>
      <c r="CTI10" s="92"/>
      <c r="CTJ10" s="92"/>
      <c r="CTK10" s="92"/>
      <c r="CTL10" s="92"/>
      <c r="CTM10" s="92"/>
      <c r="CTN10" s="92"/>
      <c r="CTO10" s="92"/>
      <c r="CTP10" s="92"/>
      <c r="CTQ10" s="92"/>
      <c r="CTR10" s="92"/>
      <c r="CTS10" s="92"/>
      <c r="CTT10" s="92"/>
      <c r="CTU10" s="92"/>
      <c r="CTV10" s="92"/>
      <c r="CTW10" s="92"/>
      <c r="CTX10" s="92"/>
      <c r="CTY10" s="92"/>
      <c r="CTZ10" s="92"/>
      <c r="CUA10" s="92"/>
      <c r="CUB10" s="92"/>
      <c r="CUC10" s="92"/>
      <c r="CUD10" s="92"/>
      <c r="CUE10" s="92"/>
      <c r="CUF10" s="92"/>
      <c r="CUG10" s="92"/>
      <c r="CUH10" s="92"/>
      <c r="CUI10" s="92"/>
      <c r="CUJ10" s="92"/>
      <c r="CUK10" s="92"/>
      <c r="CUL10" s="92"/>
      <c r="CUM10" s="92"/>
      <c r="CUN10" s="92"/>
      <c r="CUO10" s="92"/>
      <c r="CUP10" s="92"/>
      <c r="CUQ10" s="92"/>
      <c r="CUR10" s="92"/>
      <c r="CUS10" s="92"/>
      <c r="CUT10" s="92"/>
      <c r="CUU10" s="92"/>
      <c r="CUV10" s="92"/>
      <c r="CUW10" s="92"/>
      <c r="CUX10" s="92"/>
      <c r="CUY10" s="92"/>
      <c r="CUZ10" s="92"/>
      <c r="CVA10" s="92"/>
      <c r="CVB10" s="92"/>
      <c r="CVC10" s="92"/>
      <c r="CVD10" s="92"/>
      <c r="CVE10" s="92"/>
      <c r="CVF10" s="92"/>
      <c r="CVG10" s="92"/>
      <c r="CVH10" s="92"/>
      <c r="CVI10" s="92"/>
      <c r="CVJ10" s="92"/>
      <c r="CVK10" s="92"/>
      <c r="CVL10" s="92"/>
      <c r="CVM10" s="92"/>
      <c r="CVN10" s="92"/>
      <c r="CVO10" s="92"/>
      <c r="CVP10" s="92"/>
      <c r="CVQ10" s="92"/>
      <c r="CVR10" s="92"/>
      <c r="CVS10" s="92"/>
      <c r="CVT10" s="92"/>
      <c r="CVU10" s="92"/>
      <c r="CVV10" s="92"/>
      <c r="CVW10" s="92"/>
      <c r="CVX10" s="92"/>
      <c r="CVY10" s="92"/>
      <c r="CVZ10" s="92"/>
      <c r="CWA10" s="92"/>
      <c r="CWB10" s="92"/>
      <c r="CWC10" s="92"/>
      <c r="CWD10" s="92"/>
      <c r="CWE10" s="92"/>
      <c r="CWF10" s="92"/>
      <c r="CWG10" s="92"/>
      <c r="CWH10" s="92"/>
      <c r="CWI10" s="92"/>
      <c r="CWJ10" s="92"/>
      <c r="CWK10" s="92"/>
      <c r="CWL10" s="92"/>
      <c r="CWM10" s="92"/>
      <c r="CWN10" s="92"/>
      <c r="CWO10" s="92"/>
      <c r="CWP10" s="92"/>
      <c r="CWQ10" s="92"/>
      <c r="CWR10" s="92"/>
      <c r="CWS10" s="92"/>
      <c r="CWT10" s="92"/>
      <c r="CWU10" s="92"/>
      <c r="CWV10" s="92"/>
      <c r="CWW10" s="92"/>
      <c r="CWX10" s="92"/>
      <c r="CWY10" s="92"/>
      <c r="CWZ10" s="92"/>
      <c r="CXA10" s="92"/>
      <c r="CXB10" s="92"/>
      <c r="CXC10" s="92"/>
      <c r="CXD10" s="92"/>
      <c r="CXE10" s="92"/>
      <c r="CXF10" s="92"/>
      <c r="CXG10" s="92"/>
      <c r="CXH10" s="92"/>
      <c r="CXI10" s="92"/>
      <c r="CXJ10" s="92"/>
      <c r="CXK10" s="92"/>
      <c r="CXL10" s="92"/>
      <c r="CXM10" s="92"/>
      <c r="CXN10" s="92"/>
      <c r="CXO10" s="92"/>
      <c r="CXP10" s="92"/>
      <c r="CXQ10" s="92"/>
      <c r="CXR10" s="92"/>
      <c r="CXS10" s="92"/>
      <c r="CXT10" s="92"/>
      <c r="CXU10" s="92"/>
      <c r="CXV10" s="92"/>
      <c r="CXW10" s="92"/>
      <c r="CXX10" s="92"/>
      <c r="CXY10" s="92"/>
      <c r="CXZ10" s="92"/>
      <c r="CYA10" s="92"/>
      <c r="CYB10" s="92"/>
      <c r="CYC10" s="92"/>
      <c r="CYD10" s="92"/>
      <c r="CYE10" s="92"/>
      <c r="CYF10" s="92"/>
      <c r="CYG10" s="92"/>
      <c r="CYH10" s="92"/>
      <c r="CYI10" s="92"/>
      <c r="CYJ10" s="92"/>
      <c r="CYK10" s="92"/>
      <c r="CYL10" s="92"/>
      <c r="CYM10" s="92"/>
      <c r="CYN10" s="92"/>
      <c r="CYO10" s="92"/>
      <c r="CYP10" s="92"/>
      <c r="CYQ10" s="92"/>
      <c r="CYR10" s="92"/>
      <c r="CYS10" s="92"/>
      <c r="CYT10" s="92"/>
      <c r="CYU10" s="92"/>
      <c r="CYV10" s="92"/>
      <c r="CYW10" s="92"/>
      <c r="CYX10" s="92"/>
      <c r="CYY10" s="92"/>
      <c r="CYZ10" s="92"/>
      <c r="CZA10" s="92"/>
      <c r="CZB10" s="92"/>
      <c r="CZC10" s="92"/>
      <c r="CZD10" s="92"/>
      <c r="CZE10" s="92"/>
      <c r="CZF10" s="92"/>
      <c r="CZG10" s="92"/>
      <c r="CZH10" s="92"/>
      <c r="CZI10" s="92"/>
      <c r="CZJ10" s="92"/>
      <c r="CZK10" s="92"/>
      <c r="CZL10" s="92"/>
      <c r="CZM10" s="92"/>
      <c r="CZN10" s="92"/>
      <c r="CZO10" s="92"/>
      <c r="CZP10" s="92"/>
      <c r="CZQ10" s="92"/>
      <c r="CZR10" s="92"/>
      <c r="CZS10" s="92"/>
      <c r="CZT10" s="92"/>
      <c r="CZU10" s="92"/>
      <c r="CZV10" s="92"/>
      <c r="CZW10" s="92"/>
      <c r="CZX10" s="92"/>
      <c r="CZY10" s="92"/>
      <c r="CZZ10" s="92"/>
      <c r="DAA10" s="92"/>
      <c r="DAB10" s="92"/>
      <c r="DAC10" s="92"/>
      <c r="DAD10" s="92"/>
      <c r="DAE10" s="92"/>
      <c r="DAF10" s="92"/>
      <c r="DAG10" s="92"/>
      <c r="DAH10" s="92"/>
      <c r="DAI10" s="92"/>
      <c r="DAJ10" s="92"/>
      <c r="DAK10" s="92"/>
      <c r="DAL10" s="92"/>
      <c r="DAM10" s="92"/>
      <c r="DAN10" s="92"/>
      <c r="DAO10" s="92"/>
      <c r="DAP10" s="92"/>
      <c r="DAQ10" s="92"/>
      <c r="DAR10" s="92"/>
      <c r="DAS10" s="92"/>
      <c r="DAT10" s="92"/>
      <c r="DAU10" s="92"/>
      <c r="DAV10" s="92"/>
      <c r="DAW10" s="92"/>
      <c r="DAX10" s="92"/>
      <c r="DAY10" s="92"/>
      <c r="DAZ10" s="92"/>
      <c r="DBA10" s="92"/>
      <c r="DBB10" s="92"/>
      <c r="DBC10" s="92"/>
      <c r="DBD10" s="92"/>
      <c r="DBE10" s="92"/>
      <c r="DBF10" s="92"/>
      <c r="DBG10" s="92"/>
      <c r="DBH10" s="92"/>
      <c r="DBI10" s="92"/>
      <c r="DBJ10" s="92"/>
      <c r="DBK10" s="92"/>
      <c r="DBL10" s="92"/>
      <c r="DBM10" s="92"/>
      <c r="DBN10" s="92"/>
      <c r="DBO10" s="92"/>
      <c r="DBP10" s="92"/>
      <c r="DBQ10" s="92"/>
      <c r="DBR10" s="92"/>
      <c r="DBS10" s="92"/>
      <c r="DBT10" s="92"/>
      <c r="DBU10" s="92"/>
      <c r="DBV10" s="92"/>
      <c r="DBW10" s="92"/>
      <c r="DBX10" s="92"/>
      <c r="DBY10" s="92"/>
      <c r="DBZ10" s="92"/>
      <c r="DCA10" s="92"/>
      <c r="DCB10" s="92"/>
      <c r="DCC10" s="92"/>
      <c r="DCD10" s="92"/>
      <c r="DCE10" s="92"/>
      <c r="DCF10" s="92"/>
      <c r="DCG10" s="92"/>
      <c r="DCH10" s="92"/>
      <c r="DCI10" s="92"/>
      <c r="DCJ10" s="92"/>
      <c r="DCK10" s="92"/>
      <c r="DCL10" s="92"/>
      <c r="DCM10" s="92"/>
      <c r="DCN10" s="92"/>
      <c r="DCO10" s="92"/>
      <c r="DCP10" s="92"/>
      <c r="DCQ10" s="92"/>
      <c r="DCR10" s="92"/>
      <c r="DCS10" s="92"/>
      <c r="DCT10" s="92"/>
      <c r="DCU10" s="92"/>
      <c r="DCV10" s="92"/>
      <c r="DCW10" s="92"/>
      <c r="DCX10" s="92"/>
      <c r="DCY10" s="92"/>
      <c r="DCZ10" s="92"/>
      <c r="DDA10" s="92"/>
      <c r="DDB10" s="92"/>
      <c r="DDC10" s="92"/>
      <c r="DDD10" s="92"/>
      <c r="DDE10" s="92"/>
      <c r="DDF10" s="92"/>
      <c r="DDG10" s="92"/>
      <c r="DDH10" s="92"/>
      <c r="DDI10" s="92"/>
      <c r="DDJ10" s="92"/>
      <c r="DDK10" s="92"/>
      <c r="DDL10" s="92"/>
      <c r="DDM10" s="92"/>
      <c r="DDN10" s="92"/>
      <c r="DDO10" s="92"/>
      <c r="DDP10" s="92"/>
      <c r="DDQ10" s="92"/>
      <c r="DDR10" s="92"/>
      <c r="DDS10" s="92"/>
      <c r="DDT10" s="92"/>
      <c r="DDU10" s="92"/>
      <c r="DDV10" s="92"/>
      <c r="DDW10" s="92"/>
      <c r="DDX10" s="92"/>
      <c r="DDY10" s="92"/>
      <c r="DDZ10" s="92"/>
      <c r="DEA10" s="92"/>
      <c r="DEB10" s="92"/>
      <c r="DEC10" s="92"/>
      <c r="DED10" s="92"/>
      <c r="DEE10" s="92"/>
      <c r="DEF10" s="92"/>
      <c r="DEG10" s="92"/>
      <c r="DEH10" s="92"/>
      <c r="DEI10" s="92"/>
      <c r="DEJ10" s="92"/>
      <c r="DEK10" s="92"/>
      <c r="DEL10" s="92"/>
      <c r="DEM10" s="92"/>
      <c r="DEN10" s="92"/>
      <c r="DEO10" s="92"/>
      <c r="DEP10" s="92"/>
      <c r="DEQ10" s="92"/>
      <c r="DER10" s="92"/>
      <c r="DES10" s="92"/>
      <c r="DET10" s="92"/>
      <c r="DEU10" s="92"/>
      <c r="DEV10" s="92"/>
      <c r="DEW10" s="92"/>
      <c r="DEX10" s="92"/>
      <c r="DEY10" s="92"/>
      <c r="DEZ10" s="92"/>
      <c r="DFA10" s="92"/>
      <c r="DFB10" s="92"/>
      <c r="DFC10" s="92"/>
      <c r="DFD10" s="92"/>
      <c r="DFE10" s="92"/>
      <c r="DFF10" s="92"/>
      <c r="DFG10" s="92"/>
      <c r="DFH10" s="92"/>
      <c r="DFI10" s="92"/>
      <c r="DFJ10" s="92"/>
      <c r="DFK10" s="92"/>
      <c r="DFL10" s="92"/>
      <c r="DFM10" s="92"/>
      <c r="DFN10" s="92"/>
      <c r="DFO10" s="92"/>
      <c r="DFP10" s="92"/>
      <c r="DFQ10" s="92"/>
      <c r="DFR10" s="92"/>
      <c r="DFS10" s="92"/>
      <c r="DFT10" s="92"/>
      <c r="DFU10" s="92"/>
      <c r="DFV10" s="92"/>
      <c r="DFW10" s="92"/>
      <c r="DFX10" s="92"/>
      <c r="DFY10" s="92"/>
      <c r="DFZ10" s="92"/>
      <c r="DGA10" s="92"/>
      <c r="DGB10" s="92"/>
      <c r="DGC10" s="92"/>
      <c r="DGD10" s="92"/>
      <c r="DGE10" s="92"/>
      <c r="DGF10" s="92"/>
      <c r="DGG10" s="92"/>
      <c r="DGH10" s="92"/>
      <c r="DGI10" s="92"/>
      <c r="DGJ10" s="92"/>
      <c r="DGK10" s="92"/>
      <c r="DGL10" s="92"/>
      <c r="DGM10" s="92"/>
      <c r="DGN10" s="92"/>
      <c r="DGO10" s="92"/>
      <c r="DGP10" s="92"/>
      <c r="DGQ10" s="92"/>
      <c r="DGR10" s="92"/>
      <c r="DGS10" s="92"/>
      <c r="DGT10" s="92"/>
      <c r="DGU10" s="92"/>
      <c r="DGV10" s="92"/>
      <c r="DGW10" s="92"/>
      <c r="DGX10" s="92"/>
      <c r="DGY10" s="92"/>
      <c r="DGZ10" s="92"/>
      <c r="DHA10" s="92"/>
      <c r="DHB10" s="92"/>
      <c r="DHC10" s="92"/>
      <c r="DHD10" s="92"/>
      <c r="DHE10" s="92"/>
      <c r="DHF10" s="92"/>
      <c r="DHG10" s="92"/>
      <c r="DHH10" s="92"/>
      <c r="DHI10" s="92"/>
      <c r="DHJ10" s="92"/>
      <c r="DHK10" s="92"/>
      <c r="DHL10" s="92"/>
      <c r="DHM10" s="92"/>
      <c r="DHN10" s="92"/>
      <c r="DHO10" s="92"/>
      <c r="DHP10" s="92"/>
      <c r="DHQ10" s="92"/>
      <c r="DHR10" s="92"/>
      <c r="DHS10" s="92"/>
      <c r="DHT10" s="92"/>
      <c r="DHU10" s="92"/>
      <c r="DHV10" s="92"/>
      <c r="DHW10" s="92"/>
      <c r="DHX10" s="92"/>
      <c r="DHY10" s="92"/>
      <c r="DHZ10" s="92"/>
      <c r="DIA10" s="92"/>
      <c r="DIB10" s="92"/>
      <c r="DIC10" s="92"/>
      <c r="DID10" s="92"/>
      <c r="DIE10" s="92"/>
      <c r="DIF10" s="92"/>
      <c r="DIG10" s="92"/>
      <c r="DIH10" s="92"/>
      <c r="DII10" s="92"/>
      <c r="DIJ10" s="92"/>
      <c r="DIK10" s="92"/>
      <c r="DIL10" s="92"/>
      <c r="DIM10" s="92"/>
      <c r="DIN10" s="92"/>
      <c r="DIO10" s="92"/>
      <c r="DIP10" s="92"/>
      <c r="DIQ10" s="92"/>
      <c r="DIR10" s="92"/>
      <c r="DIS10" s="92"/>
      <c r="DIT10" s="92"/>
      <c r="DIU10" s="92"/>
      <c r="DIV10" s="92"/>
      <c r="DIW10" s="92"/>
      <c r="DIX10" s="92"/>
      <c r="DIY10" s="92"/>
      <c r="DIZ10" s="92"/>
      <c r="DJA10" s="92"/>
      <c r="DJB10" s="92"/>
      <c r="DJC10" s="92"/>
      <c r="DJD10" s="92"/>
      <c r="DJE10" s="92"/>
      <c r="DJF10" s="92"/>
      <c r="DJG10" s="92"/>
      <c r="DJH10" s="92"/>
      <c r="DJI10" s="92"/>
      <c r="DJJ10" s="92"/>
      <c r="DJK10" s="92"/>
      <c r="DJL10" s="92"/>
      <c r="DJM10" s="92"/>
      <c r="DJN10" s="92"/>
      <c r="DJO10" s="92"/>
      <c r="DJP10" s="92"/>
      <c r="DJQ10" s="92"/>
      <c r="DJR10" s="92"/>
      <c r="DJS10" s="92"/>
      <c r="DJT10" s="92"/>
      <c r="DJU10" s="92"/>
      <c r="DJV10" s="92"/>
      <c r="DJW10" s="92"/>
      <c r="DJX10" s="92"/>
      <c r="DJY10" s="92"/>
      <c r="DJZ10" s="92"/>
      <c r="DKA10" s="92"/>
      <c r="DKB10" s="92"/>
      <c r="DKC10" s="92"/>
      <c r="DKD10" s="92"/>
      <c r="DKE10" s="92"/>
      <c r="DKF10" s="92"/>
      <c r="DKG10" s="92"/>
      <c r="DKH10" s="92"/>
      <c r="DKI10" s="92"/>
      <c r="DKJ10" s="92"/>
      <c r="DKK10" s="92"/>
      <c r="DKL10" s="92"/>
      <c r="DKM10" s="92"/>
      <c r="DKN10" s="92"/>
      <c r="DKO10" s="92"/>
      <c r="DKP10" s="92"/>
      <c r="DKQ10" s="92"/>
      <c r="DKR10" s="92"/>
      <c r="DKS10" s="92"/>
      <c r="DKT10" s="92"/>
      <c r="DKU10" s="92"/>
      <c r="DKV10" s="92"/>
      <c r="DKW10" s="92"/>
      <c r="DKX10" s="92"/>
      <c r="DKY10" s="92"/>
      <c r="DKZ10" s="92"/>
      <c r="DLA10" s="92"/>
      <c r="DLB10" s="92"/>
      <c r="DLC10" s="92"/>
      <c r="DLD10" s="92"/>
      <c r="DLE10" s="92"/>
      <c r="DLF10" s="92"/>
      <c r="DLG10" s="92"/>
      <c r="DLH10" s="92"/>
      <c r="DLI10" s="92"/>
      <c r="DLJ10" s="92"/>
      <c r="DLK10" s="92"/>
      <c r="DLL10" s="92"/>
      <c r="DLM10" s="92"/>
      <c r="DLN10" s="92"/>
      <c r="DLO10" s="92"/>
      <c r="DLP10" s="92"/>
      <c r="DLQ10" s="92"/>
      <c r="DLR10" s="92"/>
      <c r="DLS10" s="92"/>
      <c r="DLT10" s="92"/>
      <c r="DLU10" s="92"/>
      <c r="DLV10" s="92"/>
      <c r="DLW10" s="92"/>
      <c r="DLX10" s="92"/>
      <c r="DLY10" s="92"/>
      <c r="DLZ10" s="92"/>
      <c r="DMA10" s="92"/>
      <c r="DMB10" s="92"/>
      <c r="DMC10" s="92"/>
      <c r="DMD10" s="92"/>
      <c r="DME10" s="92"/>
      <c r="DMF10" s="92"/>
      <c r="DMG10" s="92"/>
      <c r="DMH10" s="92"/>
      <c r="DMI10" s="92"/>
      <c r="DMJ10" s="92"/>
      <c r="DMK10" s="92"/>
      <c r="DML10" s="92"/>
      <c r="DMM10" s="92"/>
      <c r="DMN10" s="92"/>
      <c r="DMO10" s="92"/>
      <c r="DMP10" s="92"/>
      <c r="DMQ10" s="92"/>
      <c r="DMR10" s="92"/>
      <c r="DMS10" s="92"/>
      <c r="DMT10" s="92"/>
      <c r="DMU10" s="92"/>
      <c r="DMV10" s="92"/>
      <c r="DMW10" s="92"/>
      <c r="DMX10" s="92"/>
      <c r="DMY10" s="92"/>
      <c r="DMZ10" s="92"/>
      <c r="DNA10" s="92"/>
      <c r="DNB10" s="92"/>
      <c r="DNC10" s="92"/>
      <c r="DND10" s="92"/>
      <c r="DNE10" s="92"/>
      <c r="DNF10" s="92"/>
      <c r="DNG10" s="92"/>
      <c r="DNH10" s="92"/>
      <c r="DNI10" s="92"/>
      <c r="DNJ10" s="92"/>
      <c r="DNK10" s="92"/>
      <c r="DNL10" s="92"/>
      <c r="DNM10" s="92"/>
      <c r="DNN10" s="92"/>
      <c r="DNO10" s="92"/>
      <c r="DNP10" s="92"/>
      <c r="DNQ10" s="92"/>
      <c r="DNR10" s="92"/>
      <c r="DNS10" s="92"/>
      <c r="DNT10" s="92"/>
      <c r="DNU10" s="92"/>
      <c r="DNV10" s="92"/>
      <c r="DNW10" s="92"/>
      <c r="DNX10" s="92"/>
      <c r="DNY10" s="92"/>
      <c r="DNZ10" s="92"/>
      <c r="DOA10" s="92"/>
      <c r="DOB10" s="92"/>
      <c r="DOC10" s="92"/>
      <c r="DOD10" s="92"/>
      <c r="DOE10" s="92"/>
      <c r="DOF10" s="92"/>
      <c r="DOG10" s="92"/>
      <c r="DOH10" s="92"/>
      <c r="DOI10" s="92"/>
      <c r="DOJ10" s="92"/>
      <c r="DOK10" s="92"/>
      <c r="DOL10" s="92"/>
      <c r="DOM10" s="92"/>
      <c r="DON10" s="92"/>
      <c r="DOO10" s="92"/>
      <c r="DOP10" s="92"/>
      <c r="DOQ10" s="92"/>
      <c r="DOR10" s="92"/>
      <c r="DOS10" s="92"/>
      <c r="DOT10" s="92"/>
      <c r="DOU10" s="92"/>
      <c r="DOV10" s="92"/>
      <c r="DOW10" s="92"/>
      <c r="DOX10" s="92"/>
      <c r="DOY10" s="92"/>
      <c r="DOZ10" s="92"/>
      <c r="DPA10" s="92"/>
      <c r="DPB10" s="92"/>
      <c r="DPC10" s="92"/>
      <c r="DPD10" s="92"/>
      <c r="DPE10" s="92"/>
      <c r="DPF10" s="92"/>
      <c r="DPG10" s="92"/>
      <c r="DPH10" s="92"/>
      <c r="DPI10" s="92"/>
      <c r="DPJ10" s="92"/>
      <c r="DPK10" s="92"/>
      <c r="DPL10" s="92"/>
      <c r="DPM10" s="92"/>
      <c r="DPN10" s="92"/>
      <c r="DPO10" s="92"/>
      <c r="DPP10" s="92"/>
      <c r="DPQ10" s="92"/>
      <c r="DPR10" s="92"/>
      <c r="DPS10" s="92"/>
      <c r="DPT10" s="92"/>
      <c r="DPU10" s="92"/>
      <c r="DPV10" s="92"/>
      <c r="DPW10" s="92"/>
      <c r="DPX10" s="92"/>
      <c r="DPY10" s="92"/>
      <c r="DPZ10" s="92"/>
      <c r="DQA10" s="92"/>
      <c r="DQB10" s="92"/>
      <c r="DQC10" s="92"/>
      <c r="DQD10" s="92"/>
      <c r="DQE10" s="92"/>
      <c r="DQF10" s="92"/>
      <c r="DQG10" s="92"/>
      <c r="DQH10" s="92"/>
      <c r="DQI10" s="92"/>
      <c r="DQJ10" s="92"/>
      <c r="DQK10" s="92"/>
      <c r="DQL10" s="92"/>
      <c r="DQM10" s="92"/>
      <c r="DQN10" s="92"/>
      <c r="DQO10" s="92"/>
      <c r="DQP10" s="92"/>
      <c r="DQQ10" s="92"/>
      <c r="DQR10" s="92"/>
      <c r="DQS10" s="92"/>
      <c r="DQT10" s="92"/>
      <c r="DQU10" s="92"/>
      <c r="DQV10" s="92"/>
      <c r="DQW10" s="92"/>
      <c r="DQX10" s="92"/>
      <c r="DQY10" s="92"/>
      <c r="DQZ10" s="92"/>
      <c r="DRA10" s="92"/>
      <c r="DRB10" s="92"/>
      <c r="DRC10" s="92"/>
      <c r="DRD10" s="92"/>
      <c r="DRE10" s="92"/>
      <c r="DRF10" s="92"/>
      <c r="DRG10" s="92"/>
      <c r="DRH10" s="92"/>
      <c r="DRI10" s="92"/>
      <c r="DRJ10" s="92"/>
      <c r="DRK10" s="92"/>
      <c r="DRL10" s="92"/>
      <c r="DRM10" s="92"/>
      <c r="DRN10" s="92"/>
      <c r="DRO10" s="92"/>
      <c r="DRP10" s="92"/>
      <c r="DRQ10" s="92"/>
      <c r="DRR10" s="92"/>
      <c r="DRS10" s="92"/>
      <c r="DRT10" s="92"/>
      <c r="DRU10" s="92"/>
      <c r="DRV10" s="92"/>
      <c r="DRW10" s="92"/>
      <c r="DRX10" s="92"/>
      <c r="DRY10" s="92"/>
      <c r="DRZ10" s="92"/>
      <c r="DSA10" s="92"/>
      <c r="DSB10" s="92"/>
      <c r="DSC10" s="92"/>
      <c r="DSD10" s="92"/>
      <c r="DSE10" s="92"/>
      <c r="DSF10" s="92"/>
      <c r="DSG10" s="92"/>
      <c r="DSH10" s="92"/>
      <c r="DSI10" s="92"/>
      <c r="DSJ10" s="92"/>
      <c r="DSK10" s="92"/>
      <c r="DSL10" s="92"/>
      <c r="DSM10" s="92"/>
      <c r="DSN10" s="92"/>
      <c r="DSO10" s="92"/>
      <c r="DSP10" s="92"/>
      <c r="DSQ10" s="92"/>
      <c r="DSR10" s="92"/>
      <c r="DSS10" s="92"/>
      <c r="DST10" s="92"/>
      <c r="DSU10" s="92"/>
      <c r="DSV10" s="92"/>
      <c r="DSW10" s="92"/>
      <c r="DSX10" s="92"/>
      <c r="DSY10" s="92"/>
      <c r="DSZ10" s="92"/>
      <c r="DTA10" s="92"/>
      <c r="DTB10" s="92"/>
      <c r="DTC10" s="92"/>
      <c r="DTD10" s="92"/>
      <c r="DTE10" s="92"/>
      <c r="DTF10" s="92"/>
      <c r="DTG10" s="92"/>
      <c r="DTH10" s="92"/>
      <c r="DTI10" s="92"/>
      <c r="DTJ10" s="92"/>
      <c r="DTK10" s="92"/>
      <c r="DTL10" s="92"/>
      <c r="DTM10" s="92"/>
      <c r="DTN10" s="92"/>
      <c r="DTO10" s="92"/>
      <c r="DTP10" s="92"/>
      <c r="DTQ10" s="92"/>
      <c r="DTR10" s="92"/>
      <c r="DTS10" s="92"/>
      <c r="DTT10" s="92"/>
      <c r="DTU10" s="92"/>
      <c r="DTV10" s="92"/>
      <c r="DTW10" s="92"/>
      <c r="DTX10" s="92"/>
      <c r="DTY10" s="92"/>
      <c r="DTZ10" s="92"/>
      <c r="DUA10" s="92"/>
      <c r="DUB10" s="92"/>
      <c r="DUC10" s="92"/>
      <c r="DUD10" s="92"/>
      <c r="DUE10" s="92"/>
      <c r="DUF10" s="92"/>
      <c r="DUG10" s="92"/>
      <c r="DUH10" s="92"/>
      <c r="DUI10" s="92"/>
      <c r="DUJ10" s="92"/>
      <c r="DUK10" s="92"/>
      <c r="DUL10" s="92"/>
      <c r="DUM10" s="92"/>
      <c r="DUN10" s="92"/>
      <c r="DUO10" s="92"/>
      <c r="DUP10" s="92"/>
      <c r="DUQ10" s="92"/>
      <c r="DUR10" s="92"/>
      <c r="DUS10" s="92"/>
      <c r="DUT10" s="92"/>
      <c r="DUU10" s="92"/>
      <c r="DUV10" s="92"/>
      <c r="DUW10" s="92"/>
      <c r="DUX10" s="92"/>
      <c r="DUY10" s="92"/>
      <c r="DUZ10" s="92"/>
      <c r="DVA10" s="92"/>
      <c r="DVB10" s="92"/>
      <c r="DVC10" s="92"/>
      <c r="DVD10" s="92"/>
      <c r="DVE10" s="92"/>
      <c r="DVF10" s="92"/>
      <c r="DVG10" s="92"/>
      <c r="DVH10" s="92"/>
      <c r="DVI10" s="92"/>
      <c r="DVJ10" s="92"/>
      <c r="DVK10" s="92"/>
      <c r="DVL10" s="92"/>
      <c r="DVM10" s="92"/>
      <c r="DVN10" s="92"/>
      <c r="DVO10" s="92"/>
      <c r="DVP10" s="92"/>
      <c r="DVQ10" s="92"/>
      <c r="DVR10" s="92"/>
      <c r="DVS10" s="92"/>
      <c r="DVT10" s="92"/>
      <c r="DVU10" s="92"/>
      <c r="DVV10" s="92"/>
      <c r="DVW10" s="92"/>
      <c r="DVX10" s="92"/>
      <c r="DVY10" s="92"/>
      <c r="DVZ10" s="92"/>
      <c r="DWA10" s="92"/>
      <c r="DWB10" s="92"/>
      <c r="DWC10" s="92"/>
      <c r="DWD10" s="92"/>
      <c r="DWE10" s="92"/>
      <c r="DWF10" s="92"/>
      <c r="DWG10" s="92"/>
      <c r="DWH10" s="92"/>
      <c r="DWI10" s="92"/>
      <c r="DWJ10" s="92"/>
      <c r="DWK10" s="92"/>
      <c r="DWL10" s="92"/>
      <c r="DWM10" s="92"/>
      <c r="DWN10" s="92"/>
      <c r="DWO10" s="92"/>
      <c r="DWP10" s="92"/>
      <c r="DWQ10" s="92"/>
      <c r="DWR10" s="92"/>
      <c r="DWS10" s="92"/>
      <c r="DWT10" s="92"/>
      <c r="DWU10" s="92"/>
      <c r="DWV10" s="92"/>
      <c r="DWW10" s="92"/>
      <c r="DWX10" s="92"/>
      <c r="DWY10" s="92"/>
      <c r="DWZ10" s="92"/>
      <c r="DXA10" s="92"/>
      <c r="DXB10" s="92"/>
      <c r="DXC10" s="92"/>
      <c r="DXD10" s="92"/>
      <c r="DXE10" s="92"/>
      <c r="DXF10" s="92"/>
      <c r="DXG10" s="92"/>
      <c r="DXH10" s="92"/>
      <c r="DXI10" s="92"/>
      <c r="DXJ10" s="92"/>
      <c r="DXK10" s="92"/>
      <c r="DXL10" s="92"/>
      <c r="DXM10" s="92"/>
      <c r="DXN10" s="92"/>
      <c r="DXO10" s="92"/>
      <c r="DXP10" s="92"/>
      <c r="DXQ10" s="92"/>
      <c r="DXR10" s="92"/>
      <c r="DXS10" s="92"/>
      <c r="DXT10" s="92"/>
      <c r="DXU10" s="92"/>
      <c r="DXV10" s="92"/>
      <c r="DXW10" s="92"/>
      <c r="DXX10" s="92"/>
      <c r="DXY10" s="92"/>
      <c r="DXZ10" s="92"/>
      <c r="DYA10" s="92"/>
      <c r="DYB10" s="92"/>
      <c r="DYC10" s="92"/>
      <c r="DYD10" s="92"/>
      <c r="DYE10" s="92"/>
      <c r="DYF10" s="92"/>
      <c r="DYG10" s="92"/>
      <c r="DYH10" s="92"/>
      <c r="DYI10" s="92"/>
      <c r="DYJ10" s="92"/>
      <c r="DYK10" s="92"/>
      <c r="DYL10" s="92"/>
      <c r="DYM10" s="92"/>
      <c r="DYN10" s="92"/>
      <c r="DYO10" s="92"/>
      <c r="DYP10" s="92"/>
      <c r="DYQ10" s="92"/>
      <c r="DYR10" s="92"/>
      <c r="DYS10" s="92"/>
      <c r="DYT10" s="92"/>
      <c r="DYU10" s="92"/>
      <c r="DYV10" s="92"/>
      <c r="DYW10" s="92"/>
      <c r="DYX10" s="92"/>
      <c r="DYY10" s="92"/>
      <c r="DYZ10" s="92"/>
      <c r="DZA10" s="92"/>
      <c r="DZB10" s="92"/>
      <c r="DZC10" s="92"/>
      <c r="DZD10" s="92"/>
      <c r="DZE10" s="92"/>
      <c r="DZF10" s="92"/>
      <c r="DZG10" s="92"/>
      <c r="DZH10" s="92"/>
      <c r="DZI10" s="92"/>
      <c r="DZJ10" s="92"/>
      <c r="DZK10" s="92"/>
      <c r="DZL10" s="92"/>
      <c r="DZM10" s="92"/>
      <c r="DZN10" s="92"/>
      <c r="DZO10" s="92"/>
      <c r="DZP10" s="92"/>
      <c r="DZQ10" s="92"/>
      <c r="DZR10" s="92"/>
      <c r="DZS10" s="92"/>
      <c r="DZT10" s="92"/>
      <c r="DZU10" s="92"/>
      <c r="DZV10" s="92"/>
      <c r="DZW10" s="92"/>
      <c r="DZX10" s="92"/>
      <c r="DZY10" s="92"/>
      <c r="DZZ10" s="92"/>
      <c r="EAA10" s="92"/>
      <c r="EAB10" s="92"/>
      <c r="EAC10" s="92"/>
      <c r="EAD10" s="92"/>
      <c r="EAE10" s="92"/>
      <c r="EAF10" s="92"/>
      <c r="EAG10" s="92"/>
      <c r="EAH10" s="92"/>
      <c r="EAI10" s="92"/>
      <c r="EAJ10" s="92"/>
      <c r="EAK10" s="92"/>
      <c r="EAL10" s="92"/>
      <c r="EAM10" s="92"/>
      <c r="EAN10" s="92"/>
      <c r="EAO10" s="92"/>
      <c r="EAP10" s="92"/>
      <c r="EAQ10" s="92"/>
      <c r="EAR10" s="92"/>
      <c r="EAS10" s="92"/>
      <c r="EAT10" s="92"/>
      <c r="EAU10" s="92"/>
      <c r="EAV10" s="92"/>
      <c r="EAW10" s="92"/>
      <c r="EAX10" s="92"/>
      <c r="EAY10" s="92"/>
      <c r="EAZ10" s="92"/>
      <c r="EBA10" s="92"/>
      <c r="EBB10" s="92"/>
      <c r="EBC10" s="92"/>
      <c r="EBD10" s="92"/>
      <c r="EBE10" s="92"/>
      <c r="EBF10" s="92"/>
      <c r="EBG10" s="92"/>
      <c r="EBH10" s="92"/>
      <c r="EBI10" s="92"/>
      <c r="EBJ10" s="92"/>
      <c r="EBK10" s="92"/>
      <c r="EBL10" s="92"/>
      <c r="EBM10" s="92"/>
      <c r="EBN10" s="92"/>
      <c r="EBO10" s="92"/>
      <c r="EBP10" s="92"/>
      <c r="EBQ10" s="92"/>
      <c r="EBR10" s="92"/>
      <c r="EBS10" s="92"/>
      <c r="EBT10" s="92"/>
      <c r="EBU10" s="92"/>
      <c r="EBV10" s="92"/>
      <c r="EBW10" s="92"/>
      <c r="EBX10" s="92"/>
      <c r="EBY10" s="92"/>
      <c r="EBZ10" s="92"/>
      <c r="ECA10" s="92"/>
      <c r="ECB10" s="92"/>
      <c r="ECC10" s="92"/>
      <c r="ECD10" s="92"/>
      <c r="ECE10" s="92"/>
      <c r="ECF10" s="92"/>
      <c r="ECG10" s="92"/>
      <c r="ECH10" s="92"/>
      <c r="ECI10" s="92"/>
      <c r="ECJ10" s="92"/>
      <c r="ECK10" s="92"/>
      <c r="ECL10" s="92"/>
      <c r="ECM10" s="92"/>
      <c r="ECN10" s="92"/>
      <c r="ECO10" s="92"/>
      <c r="ECP10" s="92"/>
      <c r="ECQ10" s="92"/>
      <c r="ECR10" s="92"/>
      <c r="ECS10" s="92"/>
      <c r="ECT10" s="92"/>
      <c r="ECU10" s="92"/>
      <c r="ECV10" s="92"/>
      <c r="ECW10" s="92"/>
      <c r="ECX10" s="92"/>
      <c r="ECY10" s="92"/>
      <c r="ECZ10" s="92"/>
      <c r="EDA10" s="92"/>
      <c r="EDB10" s="92"/>
      <c r="EDC10" s="92"/>
      <c r="EDD10" s="92"/>
      <c r="EDE10" s="92"/>
      <c r="EDF10" s="92"/>
      <c r="EDG10" s="92"/>
      <c r="EDH10" s="92"/>
      <c r="EDI10" s="92"/>
      <c r="EDJ10" s="92"/>
      <c r="EDK10" s="92"/>
      <c r="EDL10" s="92"/>
      <c r="EDM10" s="92"/>
      <c r="EDN10" s="92"/>
      <c r="EDO10" s="92"/>
      <c r="EDP10" s="92"/>
      <c r="EDQ10" s="92"/>
      <c r="EDR10" s="92"/>
      <c r="EDS10" s="92"/>
      <c r="EDT10" s="92"/>
      <c r="EDU10" s="92"/>
      <c r="EDV10" s="92"/>
      <c r="EDW10" s="92"/>
      <c r="EDX10" s="92"/>
      <c r="EDY10" s="92"/>
      <c r="EDZ10" s="92"/>
      <c r="EEA10" s="92"/>
      <c r="EEB10" s="92"/>
      <c r="EEC10" s="92"/>
      <c r="EED10" s="92"/>
      <c r="EEE10" s="92"/>
      <c r="EEF10" s="92"/>
      <c r="EEG10" s="92"/>
      <c r="EEH10" s="92"/>
      <c r="EEI10" s="92"/>
      <c r="EEJ10" s="92"/>
      <c r="EEK10" s="92"/>
      <c r="EEL10" s="92"/>
      <c r="EEM10" s="92"/>
      <c r="EEN10" s="92"/>
      <c r="EEO10" s="92"/>
      <c r="EEP10" s="92"/>
      <c r="EEQ10" s="92"/>
      <c r="EER10" s="92"/>
      <c r="EES10" s="92"/>
      <c r="EET10" s="92"/>
      <c r="EEU10" s="92"/>
      <c r="EEV10" s="92"/>
      <c r="EEW10" s="92"/>
      <c r="EEX10" s="92"/>
      <c r="EEY10" s="92"/>
      <c r="EEZ10" s="92"/>
      <c r="EFA10" s="92"/>
      <c r="EFB10" s="92"/>
      <c r="EFC10" s="92"/>
      <c r="EFD10" s="92"/>
      <c r="EFE10" s="92"/>
      <c r="EFF10" s="92"/>
      <c r="EFG10" s="92"/>
      <c r="EFH10" s="92"/>
      <c r="EFI10" s="92"/>
      <c r="EFJ10" s="92"/>
      <c r="EFK10" s="92"/>
      <c r="EFL10" s="92"/>
      <c r="EFM10" s="92"/>
      <c r="EFN10" s="92"/>
      <c r="EFO10" s="92"/>
      <c r="EFP10" s="92"/>
      <c r="EFQ10" s="92"/>
      <c r="EFR10" s="92"/>
      <c r="EFS10" s="92"/>
      <c r="EFT10" s="92"/>
      <c r="EFU10" s="92"/>
      <c r="EFV10" s="92"/>
      <c r="EFW10" s="92"/>
      <c r="EFX10" s="92"/>
      <c r="EFY10" s="92"/>
      <c r="EFZ10" s="92"/>
      <c r="EGA10" s="92"/>
      <c r="EGB10" s="92"/>
      <c r="EGC10" s="92"/>
      <c r="EGD10" s="92"/>
      <c r="EGE10" s="92"/>
      <c r="EGF10" s="92"/>
      <c r="EGG10" s="92"/>
      <c r="EGH10" s="92"/>
      <c r="EGI10" s="92"/>
      <c r="EGJ10" s="92"/>
      <c r="EGK10" s="92"/>
      <c r="EGL10" s="92"/>
      <c r="EGM10" s="92"/>
      <c r="EGN10" s="92"/>
      <c r="EGO10" s="92"/>
      <c r="EGP10" s="92"/>
      <c r="EGQ10" s="92"/>
      <c r="EGR10" s="92"/>
      <c r="EGS10" s="92"/>
      <c r="EGT10" s="92"/>
      <c r="EGU10" s="92"/>
      <c r="EGV10" s="92"/>
      <c r="EGW10" s="92"/>
      <c r="EGX10" s="92"/>
      <c r="EGY10" s="92"/>
      <c r="EGZ10" s="92"/>
      <c r="EHA10" s="92"/>
      <c r="EHB10" s="92"/>
      <c r="EHC10" s="92"/>
      <c r="EHD10" s="92"/>
      <c r="EHE10" s="92"/>
      <c r="EHF10" s="92"/>
      <c r="EHG10" s="92"/>
      <c r="EHH10" s="92"/>
      <c r="EHI10" s="92"/>
      <c r="EHJ10" s="92"/>
      <c r="EHK10" s="92"/>
      <c r="EHL10" s="92"/>
      <c r="EHM10" s="92"/>
      <c r="EHN10" s="92"/>
      <c r="EHO10" s="92"/>
      <c r="EHP10" s="92"/>
      <c r="EHQ10" s="92"/>
      <c r="EHR10" s="92"/>
      <c r="EHS10" s="92"/>
      <c r="EHT10" s="92"/>
      <c r="EHU10" s="92"/>
      <c r="EHV10" s="92"/>
      <c r="EHW10" s="92"/>
      <c r="EHX10" s="92"/>
      <c r="EHY10" s="92"/>
      <c r="EHZ10" s="92"/>
      <c r="EIA10" s="92"/>
      <c r="EIB10" s="92"/>
      <c r="EIC10" s="92"/>
      <c r="EID10" s="92"/>
      <c r="EIE10" s="92"/>
      <c r="EIF10" s="92"/>
      <c r="EIG10" s="92"/>
      <c r="EIH10" s="92"/>
      <c r="EII10" s="92"/>
      <c r="EIJ10" s="92"/>
      <c r="EIK10" s="92"/>
      <c r="EIL10" s="92"/>
      <c r="EIM10" s="92"/>
      <c r="EIN10" s="92"/>
      <c r="EIO10" s="92"/>
      <c r="EIP10" s="92"/>
      <c r="EIQ10" s="92"/>
      <c r="EIR10" s="92"/>
      <c r="EIS10" s="92"/>
      <c r="EIT10" s="92"/>
      <c r="EIU10" s="92"/>
      <c r="EIV10" s="92"/>
      <c r="EIW10" s="92"/>
      <c r="EIX10" s="92"/>
      <c r="EIY10" s="92"/>
      <c r="EIZ10" s="92"/>
      <c r="EJA10" s="92"/>
      <c r="EJB10" s="92"/>
      <c r="EJC10" s="92"/>
      <c r="EJD10" s="92"/>
      <c r="EJE10" s="92"/>
      <c r="EJF10" s="92"/>
      <c r="EJG10" s="92"/>
      <c r="EJH10" s="92"/>
      <c r="EJI10" s="92"/>
      <c r="EJJ10" s="92"/>
      <c r="EJK10" s="92"/>
      <c r="EJL10" s="92"/>
      <c r="EJM10" s="92"/>
      <c r="EJN10" s="92"/>
      <c r="EJO10" s="92"/>
      <c r="EJP10" s="92"/>
      <c r="EJQ10" s="92"/>
      <c r="EJR10" s="92"/>
      <c r="EJS10" s="92"/>
      <c r="EJT10" s="92"/>
      <c r="EJU10" s="92"/>
      <c r="EJV10" s="92"/>
      <c r="EJW10" s="92"/>
      <c r="EJX10" s="92"/>
      <c r="EJY10" s="92"/>
      <c r="EJZ10" s="92"/>
      <c r="EKA10" s="92"/>
      <c r="EKB10" s="92"/>
      <c r="EKC10" s="92"/>
      <c r="EKD10" s="92"/>
      <c r="EKE10" s="92"/>
      <c r="EKF10" s="92"/>
      <c r="EKG10" s="92"/>
      <c r="EKH10" s="92"/>
      <c r="EKI10" s="92"/>
      <c r="EKJ10" s="92"/>
      <c r="EKK10" s="92"/>
      <c r="EKL10" s="92"/>
      <c r="EKM10" s="92"/>
      <c r="EKN10" s="92"/>
      <c r="EKO10" s="92"/>
      <c r="EKP10" s="92"/>
      <c r="EKQ10" s="92"/>
      <c r="EKR10" s="92"/>
      <c r="EKS10" s="92"/>
      <c r="EKT10" s="92"/>
      <c r="EKU10" s="92"/>
      <c r="EKV10" s="92"/>
      <c r="EKW10" s="92"/>
      <c r="EKX10" s="92"/>
      <c r="EKY10" s="92"/>
      <c r="EKZ10" s="92"/>
      <c r="ELA10" s="92"/>
      <c r="ELB10" s="92"/>
      <c r="ELC10" s="92"/>
      <c r="ELD10" s="92"/>
      <c r="ELE10" s="92"/>
      <c r="ELF10" s="92"/>
      <c r="ELG10" s="92"/>
      <c r="ELH10" s="92"/>
      <c r="ELI10" s="92"/>
      <c r="ELJ10" s="92"/>
      <c r="ELK10" s="92"/>
      <c r="ELL10" s="92"/>
      <c r="ELM10" s="92"/>
      <c r="ELN10" s="92"/>
      <c r="ELO10" s="92"/>
      <c r="ELP10" s="92"/>
      <c r="ELQ10" s="92"/>
      <c r="ELR10" s="92"/>
      <c r="ELS10" s="92"/>
      <c r="ELT10" s="92"/>
      <c r="ELU10" s="92"/>
      <c r="ELV10" s="92"/>
      <c r="ELW10" s="92"/>
      <c r="ELX10" s="92"/>
      <c r="ELY10" s="92"/>
      <c r="ELZ10" s="92"/>
      <c r="EMA10" s="92"/>
      <c r="EMB10" s="92"/>
      <c r="EMC10" s="92"/>
      <c r="EMD10" s="92"/>
      <c r="EME10" s="92"/>
      <c r="EMF10" s="92"/>
      <c r="EMG10" s="92"/>
      <c r="EMH10" s="92"/>
      <c r="EMI10" s="92"/>
      <c r="EMJ10" s="92"/>
      <c r="EMK10" s="92"/>
      <c r="EML10" s="92"/>
      <c r="EMM10" s="92"/>
      <c r="EMN10" s="92"/>
      <c r="EMO10" s="92"/>
      <c r="EMP10" s="92"/>
      <c r="EMQ10" s="92"/>
      <c r="EMR10" s="92"/>
      <c r="EMS10" s="92"/>
      <c r="EMT10" s="92"/>
      <c r="EMU10" s="92"/>
      <c r="EMV10" s="92"/>
      <c r="EMW10" s="92"/>
      <c r="EMX10" s="92"/>
      <c r="EMY10" s="92"/>
      <c r="EMZ10" s="92"/>
      <c r="ENA10" s="92"/>
      <c r="ENB10" s="92"/>
      <c r="ENC10" s="92"/>
      <c r="END10" s="92"/>
      <c r="ENE10" s="92"/>
      <c r="ENF10" s="92"/>
      <c r="ENG10" s="92"/>
      <c r="ENH10" s="92"/>
      <c r="ENI10" s="92"/>
      <c r="ENJ10" s="92"/>
      <c r="ENK10" s="92"/>
      <c r="ENL10" s="92"/>
      <c r="ENM10" s="92"/>
      <c r="ENN10" s="92"/>
      <c r="ENO10" s="92"/>
      <c r="ENP10" s="92"/>
      <c r="ENQ10" s="92"/>
      <c r="ENR10" s="92"/>
      <c r="ENS10" s="92"/>
      <c r="ENT10" s="92"/>
      <c r="ENU10" s="92"/>
      <c r="ENV10" s="92"/>
      <c r="ENW10" s="92"/>
      <c r="ENX10" s="92"/>
      <c r="ENY10" s="92"/>
      <c r="ENZ10" s="92"/>
      <c r="EOA10" s="92"/>
      <c r="EOB10" s="92"/>
      <c r="EOC10" s="92"/>
      <c r="EOD10" s="92"/>
      <c r="EOE10" s="92"/>
      <c r="EOF10" s="92"/>
      <c r="EOG10" s="92"/>
      <c r="EOH10" s="92"/>
      <c r="EOI10" s="92"/>
      <c r="EOJ10" s="92"/>
      <c r="EOK10" s="92"/>
      <c r="EOL10" s="92"/>
      <c r="EOM10" s="92"/>
      <c r="EON10" s="92"/>
      <c r="EOO10" s="92"/>
      <c r="EOP10" s="92"/>
      <c r="EOQ10" s="92"/>
      <c r="EOR10" s="92"/>
      <c r="EOS10" s="92"/>
      <c r="EOT10" s="92"/>
      <c r="EOU10" s="92"/>
      <c r="EOV10" s="92"/>
      <c r="EOW10" s="92"/>
      <c r="EOX10" s="92"/>
      <c r="EOY10" s="92"/>
      <c r="EOZ10" s="92"/>
      <c r="EPA10" s="92"/>
      <c r="EPB10" s="92"/>
      <c r="EPC10" s="92"/>
      <c r="EPD10" s="92"/>
      <c r="EPE10" s="92"/>
      <c r="EPF10" s="92"/>
      <c r="EPG10" s="92"/>
      <c r="EPH10" s="92"/>
      <c r="EPI10" s="92"/>
      <c r="EPJ10" s="92"/>
      <c r="EPK10" s="92"/>
      <c r="EPL10" s="92"/>
      <c r="EPM10" s="92"/>
      <c r="EPN10" s="92"/>
      <c r="EPO10" s="92"/>
      <c r="EPP10" s="92"/>
      <c r="EPQ10" s="92"/>
      <c r="EPR10" s="92"/>
      <c r="EPS10" s="92"/>
      <c r="EPT10" s="92"/>
      <c r="EPU10" s="92"/>
      <c r="EPV10" s="92"/>
      <c r="EPW10" s="92"/>
      <c r="EPX10" s="92"/>
      <c r="EPY10" s="92"/>
      <c r="EPZ10" s="92"/>
      <c r="EQA10" s="92"/>
      <c r="EQB10" s="92"/>
      <c r="EQC10" s="92"/>
      <c r="EQD10" s="92"/>
      <c r="EQE10" s="92"/>
      <c r="EQF10" s="92"/>
      <c r="EQG10" s="92"/>
      <c r="EQH10" s="92"/>
      <c r="EQI10" s="92"/>
      <c r="EQJ10" s="92"/>
      <c r="EQK10" s="92"/>
      <c r="EQL10" s="92"/>
      <c r="EQM10" s="92"/>
      <c r="EQN10" s="92"/>
      <c r="EQO10" s="92"/>
      <c r="EQP10" s="92"/>
      <c r="EQQ10" s="92"/>
      <c r="EQR10" s="92"/>
      <c r="EQS10" s="92"/>
      <c r="EQT10" s="92"/>
      <c r="EQU10" s="92"/>
      <c r="EQV10" s="92"/>
      <c r="EQW10" s="92"/>
      <c r="EQX10" s="92"/>
      <c r="EQY10" s="92"/>
      <c r="EQZ10" s="92"/>
      <c r="ERA10" s="92"/>
      <c r="ERB10" s="92"/>
      <c r="ERC10" s="92"/>
      <c r="ERD10" s="92"/>
      <c r="ERE10" s="92"/>
      <c r="ERF10" s="92"/>
      <c r="ERG10" s="92"/>
      <c r="ERH10" s="92"/>
      <c r="ERI10" s="92"/>
      <c r="ERJ10" s="92"/>
      <c r="ERK10" s="92"/>
      <c r="ERL10" s="92"/>
      <c r="ERM10" s="92"/>
      <c r="ERN10" s="92"/>
      <c r="ERO10" s="92"/>
      <c r="ERP10" s="92"/>
      <c r="ERQ10" s="92"/>
      <c r="ERR10" s="92"/>
      <c r="ERS10" s="92"/>
      <c r="ERT10" s="92"/>
      <c r="ERU10" s="92"/>
      <c r="ERV10" s="92"/>
      <c r="ERW10" s="92"/>
      <c r="ERX10" s="92"/>
      <c r="ERY10" s="92"/>
      <c r="ERZ10" s="92"/>
      <c r="ESA10" s="92"/>
      <c r="ESB10" s="92"/>
      <c r="ESC10" s="92"/>
      <c r="ESD10" s="92"/>
      <c r="ESE10" s="92"/>
      <c r="ESF10" s="92"/>
      <c r="ESG10" s="92"/>
      <c r="ESH10" s="92"/>
      <c r="ESI10" s="92"/>
      <c r="ESJ10" s="92"/>
      <c r="ESK10" s="92"/>
      <c r="ESL10" s="92"/>
      <c r="ESM10" s="92"/>
      <c r="ESN10" s="92"/>
      <c r="ESO10" s="92"/>
      <c r="ESP10" s="92"/>
      <c r="ESQ10" s="92"/>
      <c r="ESR10" s="92"/>
      <c r="ESS10" s="92"/>
      <c r="EST10" s="92"/>
      <c r="ESU10" s="92"/>
      <c r="ESV10" s="92"/>
      <c r="ESW10" s="92"/>
      <c r="ESX10" s="92"/>
      <c r="ESY10" s="92"/>
      <c r="ESZ10" s="92"/>
      <c r="ETA10" s="92"/>
      <c r="ETB10" s="92"/>
      <c r="ETC10" s="92"/>
      <c r="ETD10" s="92"/>
      <c r="ETE10" s="92"/>
      <c r="ETF10" s="92"/>
      <c r="ETG10" s="92"/>
      <c r="ETH10" s="92"/>
      <c r="ETI10" s="92"/>
      <c r="ETJ10" s="92"/>
      <c r="ETK10" s="92"/>
      <c r="ETL10" s="92"/>
      <c r="ETM10" s="92"/>
      <c r="ETN10" s="92"/>
      <c r="ETO10" s="92"/>
      <c r="ETP10" s="92"/>
      <c r="ETQ10" s="92"/>
      <c r="ETR10" s="92"/>
      <c r="ETS10" s="92"/>
      <c r="ETT10" s="92"/>
      <c r="ETU10" s="92"/>
      <c r="ETV10" s="92"/>
      <c r="ETW10" s="92"/>
      <c r="ETX10" s="92"/>
      <c r="ETY10" s="92"/>
      <c r="ETZ10" s="92"/>
      <c r="EUA10" s="92"/>
      <c r="EUB10" s="92"/>
      <c r="EUC10" s="92"/>
      <c r="EUD10" s="92"/>
      <c r="EUE10" s="92"/>
      <c r="EUF10" s="92"/>
      <c r="EUG10" s="92"/>
      <c r="EUH10" s="92"/>
      <c r="EUI10" s="92"/>
      <c r="EUJ10" s="92"/>
      <c r="EUK10" s="92"/>
      <c r="EUL10" s="92"/>
      <c r="EUM10" s="92"/>
      <c r="EUN10" s="92"/>
      <c r="EUO10" s="92"/>
      <c r="EUP10" s="92"/>
      <c r="EUQ10" s="92"/>
      <c r="EUR10" s="92"/>
      <c r="EUS10" s="92"/>
      <c r="EUT10" s="92"/>
      <c r="EUU10" s="92"/>
      <c r="EUV10" s="92"/>
      <c r="EUW10" s="92"/>
      <c r="EUX10" s="92"/>
      <c r="EUY10" s="92"/>
      <c r="EUZ10" s="92"/>
      <c r="EVA10" s="92"/>
      <c r="EVB10" s="92"/>
      <c r="EVC10" s="92"/>
      <c r="EVD10" s="92"/>
      <c r="EVE10" s="92"/>
      <c r="EVF10" s="92"/>
      <c r="EVG10" s="92"/>
      <c r="EVH10" s="92"/>
      <c r="EVI10" s="92"/>
      <c r="EVJ10" s="92"/>
      <c r="EVK10" s="92"/>
      <c r="EVL10" s="92"/>
      <c r="EVM10" s="92"/>
      <c r="EVN10" s="92"/>
      <c r="EVO10" s="92"/>
      <c r="EVP10" s="92"/>
      <c r="EVQ10" s="92"/>
      <c r="EVR10" s="92"/>
      <c r="EVS10" s="92"/>
      <c r="EVT10" s="92"/>
      <c r="EVU10" s="92"/>
      <c r="EVV10" s="92"/>
      <c r="EVW10" s="92"/>
      <c r="EVX10" s="92"/>
      <c r="EVY10" s="92"/>
      <c r="EVZ10" s="92"/>
      <c r="EWA10" s="92"/>
      <c r="EWB10" s="92"/>
      <c r="EWC10" s="92"/>
      <c r="EWD10" s="92"/>
      <c r="EWE10" s="92"/>
      <c r="EWF10" s="92"/>
      <c r="EWG10" s="92"/>
      <c r="EWH10" s="92"/>
      <c r="EWI10" s="92"/>
      <c r="EWJ10" s="92"/>
      <c r="EWK10" s="92"/>
      <c r="EWL10" s="92"/>
      <c r="EWM10" s="92"/>
      <c r="EWN10" s="92"/>
      <c r="EWO10" s="92"/>
      <c r="EWP10" s="92"/>
      <c r="EWQ10" s="92"/>
      <c r="EWR10" s="92"/>
      <c r="EWS10" s="92"/>
      <c r="EWT10" s="92"/>
      <c r="EWU10" s="92"/>
      <c r="EWV10" s="92"/>
      <c r="EWW10" s="92"/>
      <c r="EWX10" s="92"/>
      <c r="EWY10" s="92"/>
      <c r="EWZ10" s="92"/>
      <c r="EXA10" s="92"/>
      <c r="EXB10" s="92"/>
      <c r="EXC10" s="92"/>
      <c r="EXD10" s="92"/>
      <c r="EXE10" s="92"/>
      <c r="EXF10" s="92"/>
      <c r="EXG10" s="92"/>
      <c r="EXH10" s="92"/>
      <c r="EXI10" s="92"/>
      <c r="EXJ10" s="92"/>
      <c r="EXK10" s="92"/>
      <c r="EXL10" s="92"/>
      <c r="EXM10" s="92"/>
      <c r="EXN10" s="92"/>
      <c r="EXO10" s="92"/>
      <c r="EXP10" s="92"/>
      <c r="EXQ10" s="92"/>
      <c r="EXR10" s="92"/>
      <c r="EXS10" s="92"/>
      <c r="EXT10" s="92"/>
      <c r="EXU10" s="92"/>
      <c r="EXV10" s="92"/>
      <c r="EXW10" s="92"/>
      <c r="EXX10" s="92"/>
      <c r="EXY10" s="92"/>
      <c r="EXZ10" s="92"/>
      <c r="EYA10" s="92"/>
      <c r="EYB10" s="92"/>
      <c r="EYC10" s="92"/>
      <c r="EYD10" s="92"/>
      <c r="EYE10" s="92"/>
      <c r="EYF10" s="92"/>
      <c r="EYG10" s="92"/>
      <c r="EYH10" s="92"/>
      <c r="EYI10" s="92"/>
      <c r="EYJ10" s="92"/>
      <c r="EYK10" s="92"/>
      <c r="EYL10" s="92"/>
      <c r="EYM10" s="92"/>
      <c r="EYN10" s="92"/>
      <c r="EYO10" s="92"/>
      <c r="EYP10" s="92"/>
      <c r="EYQ10" s="92"/>
      <c r="EYR10" s="92"/>
      <c r="EYS10" s="92"/>
      <c r="EYT10" s="92"/>
      <c r="EYU10" s="92"/>
      <c r="EYV10" s="92"/>
      <c r="EYW10" s="92"/>
      <c r="EYX10" s="92"/>
      <c r="EYY10" s="92"/>
      <c r="EYZ10" s="92"/>
      <c r="EZA10" s="92"/>
      <c r="EZB10" s="92"/>
      <c r="EZC10" s="92"/>
      <c r="EZD10" s="92"/>
      <c r="EZE10" s="92"/>
      <c r="EZF10" s="92"/>
      <c r="EZG10" s="92"/>
      <c r="EZH10" s="92"/>
      <c r="EZI10" s="92"/>
      <c r="EZJ10" s="92"/>
      <c r="EZK10" s="92"/>
      <c r="EZL10" s="92"/>
      <c r="EZM10" s="92"/>
      <c r="EZN10" s="92"/>
      <c r="EZO10" s="92"/>
      <c r="EZP10" s="92"/>
      <c r="EZQ10" s="92"/>
      <c r="EZR10" s="92"/>
      <c r="EZS10" s="92"/>
      <c r="EZT10" s="92"/>
      <c r="EZU10" s="92"/>
      <c r="EZV10" s="92"/>
      <c r="EZW10" s="92"/>
      <c r="EZX10" s="92"/>
      <c r="EZY10" s="92"/>
      <c r="EZZ10" s="92"/>
      <c r="FAA10" s="92"/>
      <c r="FAB10" s="92"/>
      <c r="FAC10" s="92"/>
      <c r="FAD10" s="92"/>
      <c r="FAE10" s="92"/>
      <c r="FAF10" s="92"/>
      <c r="FAG10" s="92"/>
      <c r="FAH10" s="92"/>
      <c r="FAI10" s="92"/>
      <c r="FAJ10" s="92"/>
      <c r="FAK10" s="92"/>
      <c r="FAL10" s="92"/>
      <c r="FAM10" s="92"/>
      <c r="FAN10" s="92"/>
      <c r="FAO10" s="92"/>
      <c r="FAP10" s="92"/>
      <c r="FAQ10" s="92"/>
      <c r="FAR10" s="92"/>
      <c r="FAS10" s="92"/>
      <c r="FAT10" s="92"/>
      <c r="FAU10" s="92"/>
      <c r="FAV10" s="92"/>
      <c r="FAW10" s="92"/>
      <c r="FAX10" s="92"/>
      <c r="FAY10" s="92"/>
      <c r="FAZ10" s="92"/>
      <c r="FBA10" s="92"/>
      <c r="FBB10" s="92"/>
      <c r="FBC10" s="92"/>
      <c r="FBD10" s="92"/>
      <c r="FBE10" s="92"/>
      <c r="FBF10" s="92"/>
      <c r="FBG10" s="92"/>
      <c r="FBH10" s="92"/>
      <c r="FBI10" s="92"/>
      <c r="FBJ10" s="92"/>
      <c r="FBK10" s="92"/>
      <c r="FBL10" s="92"/>
      <c r="FBM10" s="92"/>
      <c r="FBN10" s="92"/>
      <c r="FBO10" s="92"/>
      <c r="FBP10" s="92"/>
      <c r="FBQ10" s="92"/>
      <c r="FBR10" s="92"/>
      <c r="FBS10" s="92"/>
      <c r="FBT10" s="92"/>
      <c r="FBU10" s="92"/>
      <c r="FBV10" s="92"/>
      <c r="FBW10" s="92"/>
      <c r="FBX10" s="92"/>
      <c r="FBY10" s="92"/>
      <c r="FBZ10" s="92"/>
      <c r="FCA10" s="92"/>
      <c r="FCB10" s="92"/>
      <c r="FCC10" s="92"/>
      <c r="FCD10" s="92"/>
      <c r="FCE10" s="92"/>
      <c r="FCF10" s="92"/>
      <c r="FCG10" s="92"/>
      <c r="FCH10" s="92"/>
      <c r="FCI10" s="92"/>
      <c r="FCJ10" s="92"/>
      <c r="FCK10" s="92"/>
      <c r="FCL10" s="92"/>
      <c r="FCM10" s="92"/>
      <c r="FCN10" s="92"/>
      <c r="FCO10" s="92"/>
      <c r="FCP10" s="92"/>
      <c r="FCQ10" s="92"/>
      <c r="FCR10" s="92"/>
      <c r="FCS10" s="92"/>
      <c r="FCT10" s="92"/>
      <c r="FCU10" s="92"/>
      <c r="FCV10" s="92"/>
      <c r="FCW10" s="92"/>
      <c r="FCX10" s="92"/>
      <c r="FCY10" s="92"/>
      <c r="FCZ10" s="92"/>
      <c r="FDA10" s="92"/>
      <c r="FDB10" s="92"/>
      <c r="FDC10" s="92"/>
      <c r="FDD10" s="92"/>
      <c r="FDE10" s="92"/>
      <c r="FDF10" s="92"/>
      <c r="FDG10" s="92"/>
      <c r="FDH10" s="92"/>
      <c r="FDI10" s="92"/>
      <c r="FDJ10" s="92"/>
      <c r="FDK10" s="92"/>
      <c r="FDL10" s="92"/>
      <c r="FDM10" s="92"/>
      <c r="FDN10" s="92"/>
      <c r="FDO10" s="92"/>
      <c r="FDP10" s="92"/>
      <c r="FDQ10" s="92"/>
      <c r="FDR10" s="92"/>
      <c r="FDS10" s="92"/>
      <c r="FDT10" s="92"/>
      <c r="FDU10" s="92"/>
      <c r="FDV10" s="92"/>
      <c r="FDW10" s="92"/>
      <c r="FDX10" s="92"/>
      <c r="FDY10" s="92"/>
      <c r="FDZ10" s="92"/>
      <c r="FEA10" s="92"/>
      <c r="FEB10" s="92"/>
      <c r="FEC10" s="92"/>
      <c r="FED10" s="92"/>
      <c r="FEE10" s="92"/>
      <c r="FEF10" s="92"/>
      <c r="FEG10" s="92"/>
      <c r="FEH10" s="92"/>
      <c r="FEI10" s="92"/>
      <c r="FEJ10" s="92"/>
      <c r="FEK10" s="92"/>
      <c r="FEL10" s="92"/>
      <c r="FEM10" s="92"/>
      <c r="FEN10" s="92"/>
      <c r="FEO10" s="92"/>
      <c r="FEP10" s="92"/>
      <c r="FEQ10" s="92"/>
      <c r="FER10" s="92"/>
      <c r="FES10" s="92"/>
      <c r="FET10" s="92"/>
      <c r="FEU10" s="92"/>
      <c r="FEV10" s="92"/>
      <c r="FEW10" s="92"/>
      <c r="FEX10" s="92"/>
      <c r="FEY10" s="92"/>
      <c r="FEZ10" s="92"/>
      <c r="FFA10" s="92"/>
      <c r="FFB10" s="92"/>
      <c r="FFC10" s="92"/>
      <c r="FFD10" s="92"/>
      <c r="FFE10" s="92"/>
      <c r="FFF10" s="92"/>
      <c r="FFG10" s="92"/>
      <c r="FFH10" s="92"/>
      <c r="FFI10" s="92"/>
      <c r="FFJ10" s="92"/>
      <c r="FFK10" s="92"/>
      <c r="FFL10" s="92"/>
      <c r="FFM10" s="92"/>
      <c r="FFN10" s="92"/>
      <c r="FFO10" s="92"/>
      <c r="FFP10" s="92"/>
      <c r="FFQ10" s="92"/>
      <c r="FFR10" s="92"/>
      <c r="FFS10" s="92"/>
      <c r="FFT10" s="92"/>
      <c r="FFU10" s="92"/>
      <c r="FFV10" s="92"/>
      <c r="FFW10" s="92"/>
      <c r="FFX10" s="92"/>
      <c r="FFY10" s="92"/>
      <c r="FFZ10" s="92"/>
      <c r="FGA10" s="92"/>
      <c r="FGB10" s="92"/>
      <c r="FGC10" s="92"/>
      <c r="FGD10" s="92"/>
      <c r="FGE10" s="92"/>
      <c r="FGF10" s="92"/>
      <c r="FGG10" s="92"/>
      <c r="FGH10" s="92"/>
      <c r="FGI10" s="92"/>
      <c r="FGJ10" s="92"/>
      <c r="FGK10" s="92"/>
      <c r="FGL10" s="92"/>
      <c r="FGM10" s="92"/>
      <c r="FGN10" s="92"/>
      <c r="FGO10" s="92"/>
      <c r="FGP10" s="92"/>
      <c r="FGQ10" s="92"/>
      <c r="FGR10" s="92"/>
      <c r="FGS10" s="92"/>
      <c r="FGT10" s="92"/>
      <c r="FGU10" s="92"/>
      <c r="FGV10" s="92"/>
      <c r="FGW10" s="92"/>
      <c r="FGX10" s="92"/>
      <c r="FGY10" s="92"/>
      <c r="FGZ10" s="92"/>
      <c r="FHA10" s="92"/>
      <c r="FHB10" s="92"/>
      <c r="FHC10" s="92"/>
      <c r="FHD10" s="92"/>
      <c r="FHE10" s="92"/>
      <c r="FHF10" s="92"/>
      <c r="FHG10" s="92"/>
      <c r="FHH10" s="92"/>
      <c r="FHI10" s="92"/>
      <c r="FHJ10" s="92"/>
      <c r="FHK10" s="92"/>
      <c r="FHL10" s="92"/>
      <c r="FHM10" s="92"/>
      <c r="FHN10" s="92"/>
      <c r="FHO10" s="92"/>
      <c r="FHP10" s="92"/>
      <c r="FHQ10" s="92"/>
      <c r="FHR10" s="92"/>
      <c r="FHS10" s="92"/>
      <c r="FHT10" s="92"/>
      <c r="FHU10" s="92"/>
      <c r="FHV10" s="92"/>
      <c r="FHW10" s="92"/>
      <c r="FHX10" s="92"/>
      <c r="FHY10" s="92"/>
      <c r="FHZ10" s="92"/>
      <c r="FIA10" s="92"/>
      <c r="FIB10" s="92"/>
      <c r="FIC10" s="92"/>
      <c r="FID10" s="92"/>
      <c r="FIE10" s="92"/>
      <c r="FIF10" s="92"/>
      <c r="FIG10" s="92"/>
      <c r="FIH10" s="92"/>
      <c r="FII10" s="92"/>
      <c r="FIJ10" s="92"/>
      <c r="FIK10" s="92"/>
      <c r="FIL10" s="92"/>
      <c r="FIM10" s="92"/>
      <c r="FIN10" s="92"/>
      <c r="FIO10" s="92"/>
      <c r="FIP10" s="92"/>
      <c r="FIQ10" s="92"/>
      <c r="FIR10" s="92"/>
      <c r="FIS10" s="92"/>
      <c r="FIT10" s="92"/>
      <c r="FIU10" s="92"/>
      <c r="FIV10" s="92"/>
      <c r="FIW10" s="92"/>
      <c r="FIX10" s="92"/>
      <c r="FIY10" s="92"/>
      <c r="FIZ10" s="92"/>
      <c r="FJA10" s="92"/>
      <c r="FJB10" s="92"/>
      <c r="FJC10" s="92"/>
      <c r="FJD10" s="92"/>
      <c r="FJE10" s="92"/>
      <c r="FJF10" s="92"/>
      <c r="FJG10" s="92"/>
      <c r="FJH10" s="92"/>
      <c r="FJI10" s="92"/>
      <c r="FJJ10" s="92"/>
      <c r="FJK10" s="92"/>
      <c r="FJL10" s="92"/>
      <c r="FJM10" s="92"/>
      <c r="FJN10" s="92"/>
      <c r="FJO10" s="92"/>
      <c r="FJP10" s="92"/>
      <c r="FJQ10" s="92"/>
      <c r="FJR10" s="92"/>
      <c r="FJS10" s="92"/>
      <c r="FJT10" s="92"/>
      <c r="FJU10" s="92"/>
      <c r="FJV10" s="92"/>
      <c r="FJW10" s="92"/>
      <c r="FJX10" s="92"/>
      <c r="FJY10" s="92"/>
      <c r="FJZ10" s="92"/>
      <c r="FKA10" s="92"/>
      <c r="FKB10" s="92"/>
      <c r="FKC10" s="92"/>
      <c r="FKD10" s="92"/>
      <c r="FKE10" s="92"/>
      <c r="FKF10" s="92"/>
      <c r="FKG10" s="92"/>
      <c r="FKH10" s="92"/>
      <c r="FKI10" s="92"/>
      <c r="FKJ10" s="92"/>
      <c r="FKK10" s="92"/>
      <c r="FKL10" s="92"/>
      <c r="FKM10" s="92"/>
      <c r="FKN10" s="92"/>
      <c r="FKO10" s="92"/>
      <c r="FKP10" s="92"/>
      <c r="FKQ10" s="92"/>
      <c r="FKR10" s="92"/>
      <c r="FKS10" s="92"/>
      <c r="FKT10" s="92"/>
      <c r="FKU10" s="92"/>
      <c r="FKV10" s="92"/>
      <c r="FKW10" s="92"/>
      <c r="FKX10" s="92"/>
      <c r="FKY10" s="92"/>
      <c r="FKZ10" s="92"/>
      <c r="FLA10" s="92"/>
      <c r="FLB10" s="92"/>
      <c r="FLC10" s="92"/>
      <c r="FLD10" s="92"/>
      <c r="FLE10" s="92"/>
      <c r="FLF10" s="92"/>
      <c r="FLG10" s="92"/>
      <c r="FLH10" s="92"/>
      <c r="FLI10" s="92"/>
      <c r="FLJ10" s="92"/>
      <c r="FLK10" s="92"/>
      <c r="FLL10" s="92"/>
      <c r="FLM10" s="92"/>
      <c r="FLN10" s="92"/>
      <c r="FLO10" s="92"/>
      <c r="FLP10" s="92"/>
      <c r="FLQ10" s="92"/>
      <c r="FLR10" s="92"/>
      <c r="FLS10" s="92"/>
      <c r="FLT10" s="92"/>
      <c r="FLU10" s="92"/>
      <c r="FLV10" s="92"/>
      <c r="FLW10" s="92"/>
      <c r="FLX10" s="92"/>
      <c r="FLY10" s="92"/>
      <c r="FLZ10" s="92"/>
      <c r="FMA10" s="92"/>
      <c r="FMB10" s="92"/>
      <c r="FMC10" s="92"/>
      <c r="FMD10" s="92"/>
      <c r="FME10" s="92"/>
      <c r="FMF10" s="92"/>
      <c r="FMG10" s="92"/>
      <c r="FMH10" s="92"/>
      <c r="FMI10" s="92"/>
      <c r="FMJ10" s="92"/>
      <c r="FMK10" s="92"/>
      <c r="FML10" s="92"/>
      <c r="FMM10" s="92"/>
      <c r="FMN10" s="92"/>
      <c r="FMO10" s="92"/>
      <c r="FMP10" s="92"/>
      <c r="FMQ10" s="92"/>
      <c r="FMR10" s="92"/>
      <c r="FMS10" s="92"/>
      <c r="FMT10" s="92"/>
      <c r="FMU10" s="92"/>
      <c r="FMV10" s="92"/>
      <c r="FMW10" s="92"/>
      <c r="FMX10" s="92"/>
      <c r="FMY10" s="92"/>
      <c r="FMZ10" s="92"/>
      <c r="FNA10" s="92"/>
      <c r="FNB10" s="92"/>
      <c r="FNC10" s="92"/>
      <c r="FND10" s="92"/>
      <c r="FNE10" s="92"/>
      <c r="FNF10" s="92"/>
      <c r="FNG10" s="92"/>
      <c r="FNH10" s="92"/>
      <c r="FNI10" s="92"/>
      <c r="FNJ10" s="92"/>
      <c r="FNK10" s="92"/>
      <c r="FNL10" s="92"/>
      <c r="FNM10" s="92"/>
      <c r="FNN10" s="92"/>
      <c r="FNO10" s="92"/>
      <c r="FNP10" s="92"/>
      <c r="FNQ10" s="92"/>
      <c r="FNR10" s="92"/>
      <c r="FNS10" s="92"/>
      <c r="FNT10" s="92"/>
      <c r="FNU10" s="92"/>
      <c r="FNV10" s="92"/>
      <c r="FNW10" s="92"/>
      <c r="FNX10" s="92"/>
      <c r="FNY10" s="92"/>
      <c r="FNZ10" s="92"/>
      <c r="FOA10" s="92"/>
      <c r="FOB10" s="92"/>
      <c r="FOC10" s="92"/>
      <c r="FOD10" s="92"/>
      <c r="FOE10" s="92"/>
      <c r="FOF10" s="92"/>
      <c r="FOG10" s="92"/>
      <c r="FOH10" s="92"/>
      <c r="FOI10" s="92"/>
      <c r="FOJ10" s="92"/>
      <c r="FOK10" s="92"/>
      <c r="FOL10" s="92"/>
      <c r="FOM10" s="92"/>
      <c r="FON10" s="92"/>
      <c r="FOO10" s="92"/>
      <c r="FOP10" s="92"/>
      <c r="FOQ10" s="92"/>
      <c r="FOR10" s="92"/>
      <c r="FOS10" s="92"/>
      <c r="FOT10" s="92"/>
      <c r="FOU10" s="92"/>
      <c r="FOV10" s="92"/>
      <c r="FOW10" s="92"/>
      <c r="FOX10" s="92"/>
      <c r="FOY10" s="92"/>
      <c r="FOZ10" s="92"/>
      <c r="FPA10" s="92"/>
      <c r="FPB10" s="92"/>
      <c r="FPC10" s="92"/>
      <c r="FPD10" s="92"/>
      <c r="FPE10" s="92"/>
      <c r="FPF10" s="92"/>
      <c r="FPG10" s="92"/>
      <c r="FPH10" s="92"/>
      <c r="FPI10" s="92"/>
      <c r="FPJ10" s="92"/>
      <c r="FPK10" s="92"/>
      <c r="FPL10" s="92"/>
      <c r="FPM10" s="92"/>
      <c r="FPN10" s="92"/>
      <c r="FPO10" s="92"/>
      <c r="FPP10" s="92"/>
      <c r="FPQ10" s="92"/>
      <c r="FPR10" s="92"/>
      <c r="FPS10" s="92"/>
      <c r="FPT10" s="92"/>
      <c r="FPU10" s="92"/>
      <c r="FPV10" s="92"/>
      <c r="FPW10" s="92"/>
      <c r="FPX10" s="92"/>
      <c r="FPY10" s="92"/>
      <c r="FPZ10" s="92"/>
      <c r="FQA10" s="92"/>
      <c r="FQB10" s="92"/>
      <c r="FQC10" s="92"/>
      <c r="FQD10" s="92"/>
      <c r="FQE10" s="92"/>
      <c r="FQF10" s="92"/>
      <c r="FQG10" s="92"/>
      <c r="FQH10" s="92"/>
      <c r="FQI10" s="92"/>
      <c r="FQJ10" s="92"/>
      <c r="FQK10" s="92"/>
      <c r="FQL10" s="92"/>
      <c r="FQM10" s="92"/>
      <c r="FQN10" s="92"/>
      <c r="FQO10" s="92"/>
      <c r="FQP10" s="92"/>
      <c r="FQQ10" s="92"/>
      <c r="FQR10" s="92"/>
      <c r="FQS10" s="92"/>
      <c r="FQT10" s="92"/>
      <c r="FQU10" s="92"/>
      <c r="FQV10" s="92"/>
      <c r="FQW10" s="92"/>
      <c r="FQX10" s="92"/>
      <c r="FQY10" s="92"/>
      <c r="FQZ10" s="92"/>
      <c r="FRA10" s="92"/>
      <c r="FRB10" s="92"/>
      <c r="FRC10" s="92"/>
      <c r="FRD10" s="92"/>
      <c r="FRE10" s="92"/>
      <c r="FRF10" s="92"/>
      <c r="FRG10" s="92"/>
      <c r="FRH10" s="92"/>
      <c r="FRI10" s="92"/>
      <c r="FRJ10" s="92"/>
      <c r="FRK10" s="92"/>
      <c r="FRL10" s="92"/>
      <c r="FRM10" s="92"/>
      <c r="FRN10" s="92"/>
      <c r="FRO10" s="92"/>
      <c r="FRP10" s="92"/>
      <c r="FRQ10" s="92"/>
      <c r="FRR10" s="92"/>
      <c r="FRS10" s="92"/>
      <c r="FRT10" s="92"/>
      <c r="FRU10" s="92"/>
      <c r="FRV10" s="92"/>
      <c r="FRW10" s="92"/>
      <c r="FRX10" s="92"/>
      <c r="FRY10" s="92"/>
      <c r="FRZ10" s="92"/>
      <c r="FSA10" s="92"/>
      <c r="FSB10" s="92"/>
      <c r="FSC10" s="92"/>
      <c r="FSD10" s="92"/>
      <c r="FSE10" s="92"/>
      <c r="FSF10" s="92"/>
      <c r="FSG10" s="92"/>
      <c r="FSH10" s="92"/>
      <c r="FSI10" s="92"/>
      <c r="FSJ10" s="92"/>
      <c r="FSK10" s="92"/>
      <c r="FSL10" s="92"/>
      <c r="FSM10" s="92"/>
      <c r="FSN10" s="92"/>
      <c r="FSO10" s="92"/>
      <c r="FSP10" s="92"/>
      <c r="FSQ10" s="92"/>
      <c r="FSR10" s="92"/>
      <c r="FSS10" s="92"/>
      <c r="FST10" s="92"/>
      <c r="FSU10" s="92"/>
      <c r="FSV10" s="92"/>
      <c r="FSW10" s="92"/>
      <c r="FSX10" s="92"/>
      <c r="FSY10" s="92"/>
      <c r="FSZ10" s="92"/>
      <c r="FTA10" s="92"/>
      <c r="FTB10" s="92"/>
      <c r="FTC10" s="92"/>
      <c r="FTD10" s="92"/>
      <c r="FTE10" s="92"/>
      <c r="FTF10" s="92"/>
      <c r="FTG10" s="92"/>
      <c r="FTH10" s="92"/>
      <c r="FTI10" s="92"/>
      <c r="FTJ10" s="92"/>
      <c r="FTK10" s="92"/>
      <c r="FTL10" s="92"/>
      <c r="FTM10" s="92"/>
      <c r="FTN10" s="92"/>
      <c r="FTO10" s="92"/>
      <c r="FTP10" s="92"/>
      <c r="FTQ10" s="92"/>
      <c r="FTR10" s="92"/>
      <c r="FTS10" s="92"/>
      <c r="FTT10" s="92"/>
      <c r="FTU10" s="92"/>
      <c r="FTV10" s="92"/>
      <c r="FTW10" s="92"/>
      <c r="FTX10" s="92"/>
      <c r="FTY10" s="92"/>
      <c r="FTZ10" s="92"/>
      <c r="FUA10" s="92"/>
      <c r="FUB10" s="92"/>
      <c r="FUC10" s="92"/>
      <c r="FUD10" s="92"/>
      <c r="FUE10" s="92"/>
      <c r="FUF10" s="92"/>
      <c r="FUG10" s="92"/>
      <c r="FUH10" s="92"/>
      <c r="FUI10" s="92"/>
      <c r="FUJ10" s="92"/>
      <c r="FUK10" s="92"/>
      <c r="FUL10" s="92"/>
      <c r="FUM10" s="92"/>
      <c r="FUN10" s="92"/>
      <c r="FUO10" s="92"/>
      <c r="FUP10" s="92"/>
      <c r="FUQ10" s="92"/>
      <c r="FUR10" s="92"/>
      <c r="FUS10" s="92"/>
      <c r="FUT10" s="92"/>
      <c r="FUU10" s="92"/>
      <c r="FUV10" s="92"/>
      <c r="FUW10" s="92"/>
      <c r="FUX10" s="92"/>
      <c r="FUY10" s="92"/>
      <c r="FUZ10" s="92"/>
      <c r="FVA10" s="92"/>
      <c r="FVB10" s="92"/>
      <c r="FVC10" s="92"/>
      <c r="FVD10" s="92"/>
      <c r="FVE10" s="92"/>
      <c r="FVF10" s="92"/>
      <c r="FVG10" s="92"/>
      <c r="FVH10" s="92"/>
      <c r="FVI10" s="92"/>
      <c r="FVJ10" s="92"/>
      <c r="FVK10" s="92"/>
      <c r="FVL10" s="92"/>
      <c r="FVM10" s="92"/>
      <c r="FVN10" s="92"/>
      <c r="FVO10" s="92"/>
      <c r="FVP10" s="92"/>
      <c r="FVQ10" s="92"/>
      <c r="FVR10" s="92"/>
      <c r="FVS10" s="92"/>
      <c r="FVT10" s="92"/>
      <c r="FVU10" s="92"/>
      <c r="FVV10" s="92"/>
      <c r="FVW10" s="92"/>
      <c r="FVX10" s="92"/>
      <c r="FVY10" s="92"/>
      <c r="FVZ10" s="92"/>
      <c r="FWA10" s="92"/>
      <c r="FWB10" s="92"/>
      <c r="FWC10" s="92"/>
      <c r="FWD10" s="92"/>
      <c r="FWE10" s="92"/>
      <c r="FWF10" s="92"/>
      <c r="FWG10" s="92"/>
      <c r="FWH10" s="92"/>
      <c r="FWI10" s="92"/>
      <c r="FWJ10" s="92"/>
      <c r="FWK10" s="92"/>
      <c r="FWL10" s="92"/>
      <c r="FWM10" s="92"/>
      <c r="FWN10" s="92"/>
      <c r="FWO10" s="92"/>
      <c r="FWP10" s="92"/>
      <c r="FWQ10" s="92"/>
      <c r="FWR10" s="92"/>
      <c r="FWS10" s="92"/>
      <c r="FWT10" s="92"/>
      <c r="FWU10" s="92"/>
      <c r="FWV10" s="92"/>
      <c r="FWW10" s="92"/>
      <c r="FWX10" s="92"/>
      <c r="FWY10" s="92"/>
      <c r="FWZ10" s="92"/>
      <c r="FXA10" s="92"/>
      <c r="FXB10" s="92"/>
      <c r="FXC10" s="92"/>
      <c r="FXD10" s="92"/>
      <c r="FXE10" s="92"/>
      <c r="FXF10" s="92"/>
      <c r="FXG10" s="92"/>
      <c r="FXH10" s="92"/>
      <c r="FXI10" s="92"/>
      <c r="FXJ10" s="92"/>
      <c r="FXK10" s="92"/>
      <c r="FXL10" s="92"/>
      <c r="FXM10" s="92"/>
      <c r="FXN10" s="92"/>
      <c r="FXO10" s="92"/>
      <c r="FXP10" s="92"/>
      <c r="FXQ10" s="92"/>
      <c r="FXR10" s="92"/>
      <c r="FXS10" s="92"/>
      <c r="FXT10" s="92"/>
      <c r="FXU10" s="92"/>
      <c r="FXV10" s="92"/>
      <c r="FXW10" s="92"/>
      <c r="FXX10" s="92"/>
      <c r="FXY10" s="92"/>
      <c r="FXZ10" s="92"/>
      <c r="FYA10" s="92"/>
      <c r="FYB10" s="92"/>
      <c r="FYC10" s="92"/>
      <c r="FYD10" s="92"/>
      <c r="FYE10" s="92"/>
      <c r="FYF10" s="92"/>
      <c r="FYG10" s="92"/>
      <c r="FYH10" s="92"/>
      <c r="FYI10" s="92"/>
      <c r="FYJ10" s="92"/>
      <c r="FYK10" s="92"/>
      <c r="FYL10" s="92"/>
      <c r="FYM10" s="92"/>
      <c r="FYN10" s="92"/>
      <c r="FYO10" s="92"/>
      <c r="FYP10" s="92"/>
      <c r="FYQ10" s="92"/>
      <c r="FYR10" s="92"/>
      <c r="FYS10" s="92"/>
      <c r="FYT10" s="92"/>
      <c r="FYU10" s="92"/>
      <c r="FYV10" s="92"/>
      <c r="FYW10" s="92"/>
      <c r="FYX10" s="92"/>
      <c r="FYY10" s="92"/>
      <c r="FYZ10" s="92"/>
      <c r="FZA10" s="92"/>
      <c r="FZB10" s="92"/>
      <c r="FZC10" s="92"/>
      <c r="FZD10" s="92"/>
      <c r="FZE10" s="92"/>
      <c r="FZF10" s="92"/>
      <c r="FZG10" s="92"/>
      <c r="FZH10" s="92"/>
      <c r="FZI10" s="92"/>
      <c r="FZJ10" s="92"/>
      <c r="FZK10" s="92"/>
      <c r="FZL10" s="92"/>
      <c r="FZM10" s="92"/>
      <c r="FZN10" s="92"/>
      <c r="FZO10" s="92"/>
      <c r="FZP10" s="92"/>
      <c r="FZQ10" s="92"/>
      <c r="FZR10" s="92"/>
      <c r="FZS10" s="92"/>
      <c r="FZT10" s="92"/>
      <c r="FZU10" s="92"/>
      <c r="FZV10" s="92"/>
      <c r="FZW10" s="92"/>
      <c r="FZX10" s="92"/>
      <c r="FZY10" s="92"/>
      <c r="FZZ10" s="92"/>
      <c r="GAA10" s="92"/>
      <c r="GAB10" s="92"/>
      <c r="GAC10" s="92"/>
      <c r="GAD10" s="92"/>
      <c r="GAE10" s="92"/>
      <c r="GAF10" s="92"/>
      <c r="GAG10" s="92"/>
      <c r="GAH10" s="92"/>
      <c r="GAI10" s="92"/>
      <c r="GAJ10" s="92"/>
      <c r="GAK10" s="92"/>
      <c r="GAL10" s="92"/>
      <c r="GAM10" s="92"/>
      <c r="GAN10" s="92"/>
      <c r="GAO10" s="92"/>
      <c r="GAP10" s="92"/>
      <c r="GAQ10" s="92"/>
      <c r="GAR10" s="92"/>
      <c r="GAS10" s="92"/>
      <c r="GAT10" s="92"/>
      <c r="GAU10" s="92"/>
      <c r="GAV10" s="92"/>
      <c r="GAW10" s="92"/>
      <c r="GAX10" s="92"/>
      <c r="GAY10" s="92"/>
      <c r="GAZ10" s="92"/>
      <c r="GBA10" s="92"/>
      <c r="GBB10" s="92"/>
      <c r="GBC10" s="92"/>
      <c r="GBD10" s="92"/>
      <c r="GBE10" s="92"/>
      <c r="GBF10" s="92"/>
      <c r="GBG10" s="92"/>
      <c r="GBH10" s="92"/>
      <c r="GBI10" s="92"/>
      <c r="GBJ10" s="92"/>
      <c r="GBK10" s="92"/>
      <c r="GBL10" s="92"/>
      <c r="GBM10" s="92"/>
      <c r="GBN10" s="92"/>
      <c r="GBO10" s="92"/>
      <c r="GBP10" s="92"/>
      <c r="GBQ10" s="92"/>
      <c r="GBR10" s="92"/>
      <c r="GBS10" s="92"/>
      <c r="GBT10" s="92"/>
      <c r="GBU10" s="92"/>
      <c r="GBV10" s="92"/>
      <c r="GBW10" s="92"/>
      <c r="GBX10" s="92"/>
      <c r="GBY10" s="92"/>
      <c r="GBZ10" s="92"/>
      <c r="GCA10" s="92"/>
      <c r="GCB10" s="92"/>
      <c r="GCC10" s="92"/>
      <c r="GCD10" s="92"/>
      <c r="GCE10" s="92"/>
      <c r="GCF10" s="92"/>
      <c r="GCG10" s="92"/>
      <c r="GCH10" s="92"/>
      <c r="GCI10" s="92"/>
      <c r="GCJ10" s="92"/>
      <c r="GCK10" s="92"/>
      <c r="GCL10" s="92"/>
      <c r="GCM10" s="92"/>
      <c r="GCN10" s="92"/>
      <c r="GCO10" s="92"/>
      <c r="GCP10" s="92"/>
      <c r="GCQ10" s="92"/>
      <c r="GCR10" s="92"/>
      <c r="GCS10" s="92"/>
      <c r="GCT10" s="92"/>
      <c r="GCU10" s="92"/>
      <c r="GCV10" s="92"/>
      <c r="GCW10" s="92"/>
      <c r="GCX10" s="92"/>
      <c r="GCY10" s="92"/>
      <c r="GCZ10" s="92"/>
      <c r="GDA10" s="92"/>
      <c r="GDB10" s="92"/>
      <c r="GDC10" s="92"/>
      <c r="GDD10" s="92"/>
      <c r="GDE10" s="92"/>
      <c r="GDF10" s="92"/>
      <c r="GDG10" s="92"/>
      <c r="GDH10" s="92"/>
      <c r="GDI10" s="92"/>
      <c r="GDJ10" s="92"/>
      <c r="GDK10" s="92"/>
      <c r="GDL10" s="92"/>
      <c r="GDM10" s="92"/>
      <c r="GDN10" s="92"/>
      <c r="GDO10" s="92"/>
      <c r="GDP10" s="92"/>
      <c r="GDQ10" s="92"/>
      <c r="GDR10" s="92"/>
      <c r="GDS10" s="92"/>
      <c r="GDT10" s="92"/>
      <c r="GDU10" s="92"/>
      <c r="GDV10" s="92"/>
      <c r="GDW10" s="92"/>
      <c r="GDX10" s="92"/>
      <c r="GDY10" s="92"/>
      <c r="GDZ10" s="92"/>
      <c r="GEA10" s="92"/>
      <c r="GEB10" s="92"/>
      <c r="GEC10" s="92"/>
      <c r="GED10" s="92"/>
      <c r="GEE10" s="92"/>
      <c r="GEF10" s="92"/>
      <c r="GEG10" s="92"/>
      <c r="GEH10" s="92"/>
      <c r="GEI10" s="92"/>
      <c r="GEJ10" s="92"/>
      <c r="GEK10" s="92"/>
      <c r="GEL10" s="92"/>
      <c r="GEM10" s="92"/>
      <c r="GEN10" s="92"/>
      <c r="GEO10" s="92"/>
      <c r="GEP10" s="92"/>
      <c r="GEQ10" s="92"/>
      <c r="GER10" s="92"/>
      <c r="GES10" s="92"/>
      <c r="GET10" s="92"/>
      <c r="GEU10" s="92"/>
      <c r="GEV10" s="92"/>
      <c r="GEW10" s="92"/>
      <c r="GEX10" s="92"/>
      <c r="GEY10" s="92"/>
      <c r="GEZ10" s="92"/>
      <c r="GFA10" s="92"/>
      <c r="GFB10" s="92"/>
      <c r="GFC10" s="92"/>
      <c r="GFD10" s="92"/>
      <c r="GFE10" s="92"/>
      <c r="GFF10" s="92"/>
      <c r="GFG10" s="92"/>
      <c r="GFH10" s="92"/>
      <c r="GFI10" s="92"/>
      <c r="GFJ10" s="92"/>
      <c r="GFK10" s="92"/>
      <c r="GFL10" s="92"/>
      <c r="GFM10" s="92"/>
      <c r="GFN10" s="92"/>
      <c r="GFO10" s="92"/>
      <c r="GFP10" s="92"/>
      <c r="GFQ10" s="92"/>
      <c r="GFR10" s="92"/>
      <c r="GFS10" s="92"/>
      <c r="GFT10" s="92"/>
      <c r="GFU10" s="92"/>
      <c r="GFV10" s="92"/>
      <c r="GFW10" s="92"/>
      <c r="GFX10" s="92"/>
      <c r="GFY10" s="92"/>
      <c r="GFZ10" s="92"/>
      <c r="GGA10" s="92"/>
      <c r="GGB10" s="92"/>
      <c r="GGC10" s="92"/>
      <c r="GGD10" s="92"/>
      <c r="GGE10" s="92"/>
      <c r="GGF10" s="92"/>
      <c r="GGG10" s="92"/>
      <c r="GGH10" s="92"/>
      <c r="GGI10" s="92"/>
      <c r="GGJ10" s="92"/>
      <c r="GGK10" s="92"/>
      <c r="GGL10" s="92"/>
      <c r="GGM10" s="92"/>
      <c r="GGN10" s="92"/>
      <c r="GGO10" s="92"/>
      <c r="GGP10" s="92"/>
      <c r="GGQ10" s="92"/>
      <c r="GGR10" s="92"/>
      <c r="GGS10" s="92"/>
      <c r="GGT10" s="92"/>
      <c r="GGU10" s="92"/>
      <c r="GGV10" s="92"/>
      <c r="GGW10" s="92"/>
      <c r="GGX10" s="92"/>
      <c r="GGY10" s="92"/>
      <c r="GGZ10" s="92"/>
      <c r="GHA10" s="92"/>
      <c r="GHB10" s="92"/>
      <c r="GHC10" s="92"/>
      <c r="GHD10" s="92"/>
      <c r="GHE10" s="92"/>
      <c r="GHF10" s="92"/>
      <c r="GHG10" s="92"/>
      <c r="GHH10" s="92"/>
      <c r="GHI10" s="92"/>
      <c r="GHJ10" s="92"/>
      <c r="GHK10" s="92"/>
      <c r="GHL10" s="92"/>
      <c r="GHM10" s="92"/>
      <c r="GHN10" s="92"/>
      <c r="GHO10" s="92"/>
      <c r="GHP10" s="92"/>
      <c r="GHQ10" s="92"/>
      <c r="GHR10" s="92"/>
      <c r="GHS10" s="92"/>
      <c r="GHT10" s="92"/>
      <c r="GHU10" s="92"/>
      <c r="GHV10" s="92"/>
      <c r="GHW10" s="92"/>
      <c r="GHX10" s="92"/>
      <c r="GHY10" s="92"/>
      <c r="GHZ10" s="92"/>
      <c r="GIA10" s="92"/>
      <c r="GIB10" s="92"/>
      <c r="GIC10" s="92"/>
      <c r="GID10" s="92"/>
      <c r="GIE10" s="92"/>
      <c r="GIF10" s="92"/>
      <c r="GIG10" s="92"/>
      <c r="GIH10" s="92"/>
      <c r="GII10" s="92"/>
      <c r="GIJ10" s="92"/>
      <c r="GIK10" s="92"/>
      <c r="GIL10" s="92"/>
      <c r="GIM10" s="92"/>
      <c r="GIN10" s="92"/>
      <c r="GIO10" s="92"/>
      <c r="GIP10" s="92"/>
      <c r="GIQ10" s="92"/>
      <c r="GIR10" s="92"/>
      <c r="GIS10" s="92"/>
      <c r="GIT10" s="92"/>
      <c r="GIU10" s="92"/>
      <c r="GIV10" s="92"/>
      <c r="GIW10" s="92"/>
      <c r="GIX10" s="92"/>
      <c r="GIY10" s="92"/>
      <c r="GIZ10" s="92"/>
      <c r="GJA10" s="92"/>
      <c r="GJB10" s="92"/>
      <c r="GJC10" s="92"/>
      <c r="GJD10" s="92"/>
      <c r="GJE10" s="92"/>
      <c r="GJF10" s="92"/>
      <c r="GJG10" s="92"/>
      <c r="GJH10" s="92"/>
      <c r="GJI10" s="92"/>
      <c r="GJJ10" s="92"/>
      <c r="GJK10" s="92"/>
      <c r="GJL10" s="92"/>
      <c r="GJM10" s="92"/>
      <c r="GJN10" s="92"/>
      <c r="GJO10" s="92"/>
      <c r="GJP10" s="92"/>
      <c r="GJQ10" s="92"/>
      <c r="GJR10" s="92"/>
      <c r="GJS10" s="92"/>
      <c r="GJT10" s="92"/>
      <c r="GJU10" s="92"/>
      <c r="GJV10" s="92"/>
      <c r="GJW10" s="92"/>
      <c r="GJX10" s="92"/>
      <c r="GJY10" s="92"/>
      <c r="GJZ10" s="92"/>
      <c r="GKA10" s="92"/>
      <c r="GKB10" s="92"/>
      <c r="GKC10" s="92"/>
      <c r="GKD10" s="92"/>
      <c r="GKE10" s="92"/>
      <c r="GKF10" s="92"/>
      <c r="GKG10" s="92"/>
      <c r="GKH10" s="92"/>
      <c r="GKI10" s="92"/>
      <c r="GKJ10" s="92"/>
      <c r="GKK10" s="92"/>
      <c r="GKL10" s="92"/>
      <c r="GKM10" s="92"/>
      <c r="GKN10" s="92"/>
      <c r="GKO10" s="92"/>
      <c r="GKP10" s="92"/>
      <c r="GKQ10" s="92"/>
      <c r="GKR10" s="92"/>
      <c r="GKS10" s="92"/>
      <c r="GKT10" s="92"/>
      <c r="GKU10" s="92"/>
      <c r="GKV10" s="92"/>
      <c r="GKW10" s="92"/>
      <c r="GKX10" s="92"/>
      <c r="GKY10" s="92"/>
      <c r="GKZ10" s="92"/>
      <c r="GLA10" s="92"/>
      <c r="GLB10" s="92"/>
      <c r="GLC10" s="92"/>
      <c r="GLD10" s="92"/>
      <c r="GLE10" s="92"/>
      <c r="GLF10" s="92"/>
      <c r="GLG10" s="92"/>
      <c r="GLH10" s="92"/>
      <c r="GLI10" s="92"/>
      <c r="GLJ10" s="92"/>
      <c r="GLK10" s="92"/>
      <c r="GLL10" s="92"/>
      <c r="GLM10" s="92"/>
      <c r="GLN10" s="92"/>
      <c r="GLO10" s="92"/>
      <c r="GLP10" s="92"/>
      <c r="GLQ10" s="92"/>
      <c r="GLR10" s="92"/>
      <c r="GLS10" s="92"/>
      <c r="GLT10" s="92"/>
      <c r="GLU10" s="92"/>
      <c r="GLV10" s="92"/>
      <c r="GLW10" s="92"/>
      <c r="GLX10" s="92"/>
      <c r="GLY10" s="92"/>
      <c r="GLZ10" s="92"/>
      <c r="GMA10" s="92"/>
      <c r="GMB10" s="92"/>
      <c r="GMC10" s="92"/>
      <c r="GMD10" s="92"/>
      <c r="GME10" s="92"/>
      <c r="GMF10" s="92"/>
      <c r="GMG10" s="92"/>
      <c r="GMH10" s="92"/>
      <c r="GMI10" s="92"/>
      <c r="GMJ10" s="92"/>
      <c r="GMK10" s="92"/>
      <c r="GML10" s="92"/>
      <c r="GMM10" s="92"/>
      <c r="GMN10" s="92"/>
      <c r="GMO10" s="92"/>
      <c r="GMP10" s="92"/>
      <c r="GMQ10" s="92"/>
      <c r="GMR10" s="92"/>
      <c r="GMS10" s="92"/>
      <c r="GMT10" s="92"/>
      <c r="GMU10" s="92"/>
      <c r="GMV10" s="92"/>
      <c r="GMW10" s="92"/>
      <c r="GMX10" s="92"/>
      <c r="GMY10" s="92"/>
      <c r="GMZ10" s="92"/>
      <c r="GNA10" s="92"/>
      <c r="GNB10" s="92"/>
      <c r="GNC10" s="92"/>
      <c r="GND10" s="92"/>
      <c r="GNE10" s="92"/>
      <c r="GNF10" s="92"/>
      <c r="GNG10" s="92"/>
      <c r="GNH10" s="92"/>
      <c r="GNI10" s="92"/>
      <c r="GNJ10" s="92"/>
      <c r="GNK10" s="92"/>
      <c r="GNL10" s="92"/>
      <c r="GNM10" s="92"/>
      <c r="GNN10" s="92"/>
      <c r="GNO10" s="92"/>
      <c r="GNP10" s="92"/>
      <c r="GNQ10" s="92"/>
      <c r="GNR10" s="92"/>
      <c r="GNS10" s="92"/>
      <c r="GNT10" s="92"/>
      <c r="GNU10" s="92"/>
      <c r="GNV10" s="92"/>
      <c r="GNW10" s="92"/>
      <c r="GNX10" s="92"/>
      <c r="GNY10" s="92"/>
      <c r="GNZ10" s="92"/>
      <c r="GOA10" s="92"/>
      <c r="GOB10" s="92"/>
      <c r="GOC10" s="92"/>
      <c r="GOD10" s="92"/>
      <c r="GOE10" s="92"/>
      <c r="GOF10" s="92"/>
      <c r="GOG10" s="92"/>
      <c r="GOH10" s="92"/>
      <c r="GOI10" s="92"/>
      <c r="GOJ10" s="92"/>
      <c r="GOK10" s="92"/>
      <c r="GOL10" s="92"/>
      <c r="GOM10" s="92"/>
      <c r="GON10" s="92"/>
      <c r="GOO10" s="92"/>
      <c r="GOP10" s="92"/>
      <c r="GOQ10" s="92"/>
      <c r="GOR10" s="92"/>
      <c r="GOS10" s="92"/>
      <c r="GOT10" s="92"/>
      <c r="GOU10" s="92"/>
      <c r="GOV10" s="92"/>
      <c r="GOW10" s="92"/>
      <c r="GOX10" s="92"/>
      <c r="GOY10" s="92"/>
      <c r="GOZ10" s="92"/>
      <c r="GPA10" s="92"/>
      <c r="GPB10" s="92"/>
      <c r="GPC10" s="92"/>
      <c r="GPD10" s="92"/>
      <c r="GPE10" s="92"/>
      <c r="GPF10" s="92"/>
      <c r="GPG10" s="92"/>
      <c r="GPH10" s="92"/>
      <c r="GPI10" s="92"/>
      <c r="GPJ10" s="92"/>
      <c r="GPK10" s="92"/>
      <c r="GPL10" s="92"/>
      <c r="GPM10" s="92"/>
      <c r="GPN10" s="92"/>
      <c r="GPO10" s="92"/>
      <c r="GPP10" s="92"/>
      <c r="GPQ10" s="92"/>
      <c r="GPR10" s="92"/>
      <c r="GPS10" s="92"/>
      <c r="GPT10" s="92"/>
      <c r="GPU10" s="92"/>
      <c r="GPV10" s="92"/>
      <c r="GPW10" s="92"/>
      <c r="GPX10" s="92"/>
      <c r="GPY10" s="92"/>
      <c r="GPZ10" s="92"/>
      <c r="GQA10" s="92"/>
      <c r="GQB10" s="92"/>
      <c r="GQC10" s="92"/>
      <c r="GQD10" s="92"/>
      <c r="GQE10" s="92"/>
      <c r="GQF10" s="92"/>
      <c r="GQG10" s="92"/>
      <c r="GQH10" s="92"/>
      <c r="GQI10" s="92"/>
      <c r="GQJ10" s="92"/>
      <c r="GQK10" s="92"/>
      <c r="GQL10" s="92"/>
      <c r="GQM10" s="92"/>
      <c r="GQN10" s="92"/>
      <c r="GQO10" s="92"/>
      <c r="GQP10" s="92"/>
      <c r="GQQ10" s="92"/>
      <c r="GQR10" s="92"/>
      <c r="GQS10" s="92"/>
      <c r="GQT10" s="92"/>
      <c r="GQU10" s="92"/>
      <c r="GQV10" s="92"/>
      <c r="GQW10" s="92"/>
      <c r="GQX10" s="92"/>
      <c r="GQY10" s="92"/>
      <c r="GQZ10" s="92"/>
      <c r="GRA10" s="92"/>
      <c r="GRB10" s="92"/>
      <c r="GRC10" s="92"/>
      <c r="GRD10" s="92"/>
      <c r="GRE10" s="92"/>
      <c r="GRF10" s="92"/>
      <c r="GRG10" s="92"/>
      <c r="GRH10" s="92"/>
      <c r="GRI10" s="92"/>
      <c r="GRJ10" s="92"/>
      <c r="GRK10" s="92"/>
      <c r="GRL10" s="92"/>
      <c r="GRM10" s="92"/>
      <c r="GRN10" s="92"/>
      <c r="GRO10" s="92"/>
      <c r="GRP10" s="92"/>
      <c r="GRQ10" s="92"/>
      <c r="GRR10" s="92"/>
      <c r="GRS10" s="92"/>
      <c r="GRT10" s="92"/>
      <c r="GRU10" s="92"/>
      <c r="GRV10" s="92"/>
      <c r="GRW10" s="92"/>
      <c r="GRX10" s="92"/>
      <c r="GRY10" s="92"/>
      <c r="GRZ10" s="92"/>
      <c r="GSA10" s="92"/>
      <c r="GSB10" s="92"/>
      <c r="GSC10" s="92"/>
      <c r="GSD10" s="92"/>
      <c r="GSE10" s="92"/>
      <c r="GSF10" s="92"/>
      <c r="GSG10" s="92"/>
      <c r="GSH10" s="92"/>
      <c r="GSI10" s="92"/>
      <c r="GSJ10" s="92"/>
      <c r="GSK10" s="92"/>
      <c r="GSL10" s="92"/>
      <c r="GSM10" s="92"/>
      <c r="GSN10" s="92"/>
      <c r="GSO10" s="92"/>
      <c r="GSP10" s="92"/>
      <c r="GSQ10" s="92"/>
      <c r="GSR10" s="92"/>
      <c r="GSS10" s="92"/>
      <c r="GST10" s="92"/>
      <c r="GSU10" s="92"/>
      <c r="GSV10" s="92"/>
      <c r="GSW10" s="92"/>
      <c r="GSX10" s="92"/>
      <c r="GSY10" s="92"/>
      <c r="GSZ10" s="92"/>
      <c r="GTA10" s="92"/>
      <c r="GTB10" s="92"/>
      <c r="GTC10" s="92"/>
      <c r="GTD10" s="92"/>
      <c r="GTE10" s="92"/>
      <c r="GTF10" s="92"/>
      <c r="GTG10" s="92"/>
      <c r="GTH10" s="92"/>
      <c r="GTI10" s="92"/>
      <c r="GTJ10" s="92"/>
      <c r="GTK10" s="92"/>
      <c r="GTL10" s="92"/>
      <c r="GTM10" s="92"/>
      <c r="GTN10" s="92"/>
      <c r="GTO10" s="92"/>
      <c r="GTP10" s="92"/>
      <c r="GTQ10" s="92"/>
      <c r="GTR10" s="92"/>
      <c r="GTS10" s="92"/>
      <c r="GTT10" s="92"/>
      <c r="GTU10" s="92"/>
      <c r="GTV10" s="92"/>
      <c r="GTW10" s="92"/>
      <c r="GTX10" s="92"/>
      <c r="GTY10" s="92"/>
      <c r="GTZ10" s="92"/>
      <c r="GUA10" s="92"/>
      <c r="GUB10" s="92"/>
      <c r="GUC10" s="92"/>
      <c r="GUD10" s="92"/>
      <c r="GUE10" s="92"/>
      <c r="GUF10" s="92"/>
      <c r="GUG10" s="92"/>
      <c r="GUH10" s="92"/>
      <c r="GUI10" s="92"/>
      <c r="GUJ10" s="92"/>
      <c r="GUK10" s="92"/>
      <c r="GUL10" s="92"/>
      <c r="GUM10" s="92"/>
      <c r="GUN10" s="92"/>
      <c r="GUO10" s="92"/>
      <c r="GUP10" s="92"/>
      <c r="GUQ10" s="92"/>
      <c r="GUR10" s="92"/>
      <c r="GUS10" s="92"/>
      <c r="GUT10" s="92"/>
      <c r="GUU10" s="92"/>
      <c r="GUV10" s="92"/>
      <c r="GUW10" s="92"/>
      <c r="GUX10" s="92"/>
      <c r="GUY10" s="92"/>
      <c r="GUZ10" s="92"/>
      <c r="GVA10" s="92"/>
      <c r="GVB10" s="92"/>
      <c r="GVC10" s="92"/>
      <c r="GVD10" s="92"/>
      <c r="GVE10" s="92"/>
      <c r="GVF10" s="92"/>
      <c r="GVG10" s="92"/>
      <c r="GVH10" s="92"/>
      <c r="GVI10" s="92"/>
      <c r="GVJ10" s="92"/>
      <c r="GVK10" s="92"/>
      <c r="GVL10" s="92"/>
      <c r="GVM10" s="92"/>
      <c r="GVN10" s="92"/>
      <c r="GVO10" s="92"/>
      <c r="GVP10" s="92"/>
      <c r="GVQ10" s="92"/>
      <c r="GVR10" s="92"/>
      <c r="GVS10" s="92"/>
      <c r="GVT10" s="92"/>
      <c r="GVU10" s="92"/>
      <c r="GVV10" s="92"/>
      <c r="GVW10" s="92"/>
      <c r="GVX10" s="92"/>
      <c r="GVY10" s="92"/>
      <c r="GVZ10" s="92"/>
      <c r="GWA10" s="92"/>
      <c r="GWB10" s="92"/>
      <c r="GWC10" s="92"/>
      <c r="GWD10" s="92"/>
      <c r="GWE10" s="92"/>
      <c r="GWF10" s="92"/>
      <c r="GWG10" s="92"/>
      <c r="GWH10" s="92"/>
      <c r="GWI10" s="92"/>
      <c r="GWJ10" s="92"/>
      <c r="GWK10" s="92"/>
      <c r="GWL10" s="92"/>
      <c r="GWM10" s="92"/>
      <c r="GWN10" s="92"/>
      <c r="GWO10" s="92"/>
      <c r="GWP10" s="92"/>
      <c r="GWQ10" s="92"/>
      <c r="GWR10" s="92"/>
      <c r="GWS10" s="92"/>
      <c r="GWT10" s="92"/>
      <c r="GWU10" s="92"/>
      <c r="GWV10" s="92"/>
      <c r="GWW10" s="92"/>
      <c r="GWX10" s="92"/>
      <c r="GWY10" s="92"/>
      <c r="GWZ10" s="92"/>
      <c r="GXA10" s="92"/>
      <c r="GXB10" s="92"/>
      <c r="GXC10" s="92"/>
      <c r="GXD10" s="92"/>
      <c r="GXE10" s="92"/>
      <c r="GXF10" s="92"/>
      <c r="GXG10" s="92"/>
      <c r="GXH10" s="92"/>
      <c r="GXI10" s="92"/>
      <c r="GXJ10" s="92"/>
      <c r="GXK10" s="92"/>
      <c r="GXL10" s="92"/>
      <c r="GXM10" s="92"/>
      <c r="GXN10" s="92"/>
      <c r="GXO10" s="92"/>
      <c r="GXP10" s="92"/>
      <c r="GXQ10" s="92"/>
      <c r="GXR10" s="92"/>
      <c r="GXS10" s="92"/>
      <c r="GXT10" s="92"/>
      <c r="GXU10" s="92"/>
      <c r="GXV10" s="92"/>
      <c r="GXW10" s="92"/>
      <c r="GXX10" s="92"/>
      <c r="GXY10" s="92"/>
      <c r="GXZ10" s="92"/>
      <c r="GYA10" s="92"/>
      <c r="GYB10" s="92"/>
      <c r="GYC10" s="92"/>
      <c r="GYD10" s="92"/>
      <c r="GYE10" s="92"/>
      <c r="GYF10" s="92"/>
      <c r="GYG10" s="92"/>
      <c r="GYH10" s="92"/>
      <c r="GYI10" s="92"/>
      <c r="GYJ10" s="92"/>
      <c r="GYK10" s="92"/>
      <c r="GYL10" s="92"/>
      <c r="GYM10" s="92"/>
      <c r="GYN10" s="92"/>
      <c r="GYO10" s="92"/>
      <c r="GYP10" s="92"/>
      <c r="GYQ10" s="92"/>
      <c r="GYR10" s="92"/>
      <c r="GYS10" s="92"/>
      <c r="GYT10" s="92"/>
      <c r="GYU10" s="92"/>
      <c r="GYV10" s="92"/>
      <c r="GYW10" s="92"/>
      <c r="GYX10" s="92"/>
      <c r="GYY10" s="92"/>
      <c r="GYZ10" s="92"/>
      <c r="GZA10" s="92"/>
      <c r="GZB10" s="92"/>
      <c r="GZC10" s="92"/>
      <c r="GZD10" s="92"/>
      <c r="GZE10" s="92"/>
      <c r="GZF10" s="92"/>
      <c r="GZG10" s="92"/>
      <c r="GZH10" s="92"/>
      <c r="GZI10" s="92"/>
      <c r="GZJ10" s="92"/>
      <c r="GZK10" s="92"/>
      <c r="GZL10" s="92"/>
      <c r="GZM10" s="92"/>
      <c r="GZN10" s="92"/>
      <c r="GZO10" s="92"/>
      <c r="GZP10" s="92"/>
      <c r="GZQ10" s="92"/>
      <c r="GZR10" s="92"/>
      <c r="GZS10" s="92"/>
      <c r="GZT10" s="92"/>
      <c r="GZU10" s="92"/>
      <c r="GZV10" s="92"/>
      <c r="GZW10" s="92"/>
      <c r="GZX10" s="92"/>
      <c r="GZY10" s="92"/>
      <c r="GZZ10" s="92"/>
      <c r="HAA10" s="92"/>
      <c r="HAB10" s="92"/>
      <c r="HAC10" s="92"/>
      <c r="HAD10" s="92"/>
      <c r="HAE10" s="92"/>
      <c r="HAF10" s="92"/>
      <c r="HAG10" s="92"/>
      <c r="HAH10" s="92"/>
      <c r="HAI10" s="92"/>
      <c r="HAJ10" s="92"/>
      <c r="HAK10" s="92"/>
      <c r="HAL10" s="92"/>
      <c r="HAM10" s="92"/>
      <c r="HAN10" s="92"/>
      <c r="HAO10" s="92"/>
      <c r="HAP10" s="92"/>
      <c r="HAQ10" s="92"/>
      <c r="HAR10" s="92"/>
      <c r="HAS10" s="92"/>
      <c r="HAT10" s="92"/>
      <c r="HAU10" s="92"/>
      <c r="HAV10" s="92"/>
      <c r="HAW10" s="92"/>
      <c r="HAX10" s="92"/>
      <c r="HAY10" s="92"/>
      <c r="HAZ10" s="92"/>
      <c r="HBA10" s="92"/>
      <c r="HBB10" s="92"/>
      <c r="HBC10" s="92"/>
      <c r="HBD10" s="92"/>
      <c r="HBE10" s="92"/>
      <c r="HBF10" s="92"/>
      <c r="HBG10" s="92"/>
      <c r="HBH10" s="92"/>
      <c r="HBI10" s="92"/>
      <c r="HBJ10" s="92"/>
      <c r="HBK10" s="92"/>
      <c r="HBL10" s="92"/>
      <c r="HBM10" s="92"/>
      <c r="HBN10" s="92"/>
      <c r="HBO10" s="92"/>
      <c r="HBP10" s="92"/>
      <c r="HBQ10" s="92"/>
      <c r="HBR10" s="92"/>
      <c r="HBS10" s="92"/>
      <c r="HBT10" s="92"/>
      <c r="HBU10" s="92"/>
      <c r="HBV10" s="92"/>
      <c r="HBW10" s="92"/>
      <c r="HBX10" s="92"/>
      <c r="HBY10" s="92"/>
      <c r="HBZ10" s="92"/>
      <c r="HCA10" s="92"/>
      <c r="HCB10" s="92"/>
      <c r="HCC10" s="92"/>
      <c r="HCD10" s="92"/>
      <c r="HCE10" s="92"/>
      <c r="HCF10" s="92"/>
      <c r="HCG10" s="92"/>
      <c r="HCH10" s="92"/>
      <c r="HCI10" s="92"/>
      <c r="HCJ10" s="92"/>
      <c r="HCK10" s="92"/>
      <c r="HCL10" s="92"/>
      <c r="HCM10" s="92"/>
      <c r="HCN10" s="92"/>
      <c r="HCO10" s="92"/>
      <c r="HCP10" s="92"/>
      <c r="HCQ10" s="92"/>
      <c r="HCR10" s="92"/>
      <c r="HCS10" s="92"/>
      <c r="HCT10" s="92"/>
      <c r="HCU10" s="92"/>
      <c r="HCV10" s="92"/>
      <c r="HCW10" s="92"/>
      <c r="HCX10" s="92"/>
      <c r="HCY10" s="92"/>
      <c r="HCZ10" s="92"/>
      <c r="HDA10" s="92"/>
      <c r="HDB10" s="92"/>
      <c r="HDC10" s="92"/>
      <c r="HDD10" s="92"/>
      <c r="HDE10" s="92"/>
      <c r="HDF10" s="92"/>
      <c r="HDG10" s="92"/>
      <c r="HDH10" s="92"/>
      <c r="HDI10" s="92"/>
      <c r="HDJ10" s="92"/>
      <c r="HDK10" s="92"/>
      <c r="HDL10" s="92"/>
      <c r="HDM10" s="92"/>
      <c r="HDN10" s="92"/>
      <c r="HDO10" s="92"/>
      <c r="HDP10" s="92"/>
      <c r="HDQ10" s="92"/>
      <c r="HDR10" s="92"/>
      <c r="HDS10" s="92"/>
      <c r="HDT10" s="92"/>
      <c r="HDU10" s="92"/>
      <c r="HDV10" s="92"/>
      <c r="HDW10" s="92"/>
      <c r="HDX10" s="92"/>
      <c r="HDY10" s="92"/>
      <c r="HDZ10" s="92"/>
      <c r="HEA10" s="92"/>
      <c r="HEB10" s="92"/>
      <c r="HEC10" s="92"/>
      <c r="HED10" s="92"/>
      <c r="HEE10" s="92"/>
      <c r="HEF10" s="92"/>
      <c r="HEG10" s="92"/>
      <c r="HEH10" s="92"/>
      <c r="HEI10" s="92"/>
      <c r="HEJ10" s="92"/>
      <c r="HEK10" s="92"/>
      <c r="HEL10" s="92"/>
      <c r="HEM10" s="92"/>
      <c r="HEN10" s="92"/>
      <c r="HEO10" s="92"/>
      <c r="HEP10" s="92"/>
      <c r="HEQ10" s="92"/>
      <c r="HER10" s="92"/>
      <c r="HES10" s="92"/>
      <c r="HET10" s="92"/>
      <c r="HEU10" s="92"/>
      <c r="HEV10" s="92"/>
      <c r="HEW10" s="92"/>
      <c r="HEX10" s="92"/>
      <c r="HEY10" s="92"/>
      <c r="HEZ10" s="92"/>
      <c r="HFA10" s="92"/>
      <c r="HFB10" s="92"/>
      <c r="HFC10" s="92"/>
      <c r="HFD10" s="92"/>
      <c r="HFE10" s="92"/>
      <c r="HFF10" s="92"/>
      <c r="HFG10" s="92"/>
      <c r="HFH10" s="92"/>
      <c r="HFI10" s="92"/>
      <c r="HFJ10" s="92"/>
      <c r="HFK10" s="92"/>
      <c r="HFL10" s="92"/>
      <c r="HFM10" s="92"/>
      <c r="HFN10" s="92"/>
      <c r="HFO10" s="92"/>
      <c r="HFP10" s="92"/>
      <c r="HFQ10" s="92"/>
      <c r="HFR10" s="92"/>
      <c r="HFS10" s="92"/>
      <c r="HFT10" s="92"/>
      <c r="HFU10" s="92"/>
      <c r="HFV10" s="92"/>
      <c r="HFW10" s="92"/>
      <c r="HFX10" s="92"/>
      <c r="HFY10" s="92"/>
      <c r="HFZ10" s="92"/>
      <c r="HGA10" s="92"/>
      <c r="HGB10" s="92"/>
      <c r="HGC10" s="92"/>
      <c r="HGD10" s="92"/>
      <c r="HGE10" s="92"/>
      <c r="HGF10" s="92"/>
      <c r="HGG10" s="92"/>
      <c r="HGH10" s="92"/>
      <c r="HGI10" s="92"/>
      <c r="HGJ10" s="92"/>
      <c r="HGK10" s="92"/>
      <c r="HGL10" s="92"/>
      <c r="HGM10" s="92"/>
      <c r="HGN10" s="92"/>
      <c r="HGO10" s="92"/>
      <c r="HGP10" s="92"/>
      <c r="HGQ10" s="92"/>
      <c r="HGR10" s="92"/>
      <c r="HGS10" s="92"/>
      <c r="HGT10" s="92"/>
      <c r="HGU10" s="92"/>
      <c r="HGV10" s="92"/>
      <c r="HGW10" s="92"/>
      <c r="HGX10" s="92"/>
      <c r="HGY10" s="92"/>
      <c r="HGZ10" s="92"/>
      <c r="HHA10" s="92"/>
      <c r="HHB10" s="92"/>
      <c r="HHC10" s="92"/>
      <c r="HHD10" s="92"/>
      <c r="HHE10" s="92"/>
      <c r="HHF10" s="92"/>
      <c r="HHG10" s="92"/>
      <c r="HHH10" s="92"/>
      <c r="HHI10" s="92"/>
      <c r="HHJ10" s="92"/>
      <c r="HHK10" s="92"/>
      <c r="HHL10" s="92"/>
      <c r="HHM10" s="92"/>
      <c r="HHN10" s="92"/>
      <c r="HHO10" s="92"/>
      <c r="HHP10" s="92"/>
      <c r="HHQ10" s="92"/>
      <c r="HHR10" s="92"/>
      <c r="HHS10" s="92"/>
      <c r="HHT10" s="92"/>
      <c r="HHU10" s="92"/>
      <c r="HHV10" s="92"/>
      <c r="HHW10" s="92"/>
      <c r="HHX10" s="92"/>
      <c r="HHY10" s="92"/>
      <c r="HHZ10" s="92"/>
      <c r="HIA10" s="92"/>
      <c r="HIB10" s="92"/>
      <c r="HIC10" s="92"/>
      <c r="HID10" s="92"/>
      <c r="HIE10" s="92"/>
      <c r="HIF10" s="92"/>
      <c r="HIG10" s="92"/>
      <c r="HIH10" s="92"/>
      <c r="HII10" s="92"/>
      <c r="HIJ10" s="92"/>
      <c r="HIK10" s="92"/>
      <c r="HIL10" s="92"/>
      <c r="HIM10" s="92"/>
      <c r="HIN10" s="92"/>
      <c r="HIO10" s="92"/>
      <c r="HIP10" s="92"/>
      <c r="HIQ10" s="92"/>
      <c r="HIR10" s="92"/>
      <c r="HIS10" s="92"/>
      <c r="HIT10" s="92"/>
      <c r="HIU10" s="92"/>
      <c r="HIV10" s="92"/>
      <c r="HIW10" s="92"/>
      <c r="HIX10" s="92"/>
      <c r="HIY10" s="92"/>
      <c r="HIZ10" s="92"/>
      <c r="HJA10" s="92"/>
      <c r="HJB10" s="92"/>
      <c r="HJC10" s="92"/>
      <c r="HJD10" s="92"/>
      <c r="HJE10" s="92"/>
      <c r="HJF10" s="92"/>
      <c r="HJG10" s="92"/>
      <c r="HJH10" s="92"/>
      <c r="HJI10" s="92"/>
      <c r="HJJ10" s="92"/>
      <c r="HJK10" s="92"/>
      <c r="HJL10" s="92"/>
      <c r="HJM10" s="92"/>
      <c r="HJN10" s="92"/>
      <c r="HJO10" s="92"/>
      <c r="HJP10" s="92"/>
      <c r="HJQ10" s="92"/>
      <c r="HJR10" s="92"/>
      <c r="HJS10" s="92"/>
      <c r="HJT10" s="92"/>
      <c r="HJU10" s="92"/>
      <c r="HJV10" s="92"/>
      <c r="HJW10" s="92"/>
      <c r="HJX10" s="92"/>
      <c r="HJY10" s="92"/>
      <c r="HJZ10" s="92"/>
      <c r="HKA10" s="92"/>
      <c r="HKB10" s="92"/>
      <c r="HKC10" s="92"/>
      <c r="HKD10" s="92"/>
      <c r="HKE10" s="92"/>
      <c r="HKF10" s="92"/>
      <c r="HKG10" s="92"/>
      <c r="HKH10" s="92"/>
      <c r="HKI10" s="92"/>
      <c r="HKJ10" s="92"/>
      <c r="HKK10" s="92"/>
      <c r="HKL10" s="92"/>
      <c r="HKM10" s="92"/>
      <c r="HKN10" s="92"/>
      <c r="HKO10" s="92"/>
      <c r="HKP10" s="92"/>
      <c r="HKQ10" s="92"/>
      <c r="HKR10" s="92"/>
      <c r="HKS10" s="92"/>
      <c r="HKT10" s="92"/>
      <c r="HKU10" s="92"/>
      <c r="HKV10" s="92"/>
      <c r="HKW10" s="92"/>
      <c r="HKX10" s="92"/>
      <c r="HKY10" s="92"/>
      <c r="HKZ10" s="92"/>
      <c r="HLA10" s="92"/>
      <c r="HLB10" s="92"/>
      <c r="HLC10" s="92"/>
      <c r="HLD10" s="92"/>
      <c r="HLE10" s="92"/>
      <c r="HLF10" s="92"/>
      <c r="HLG10" s="92"/>
      <c r="HLH10" s="92"/>
      <c r="HLI10" s="92"/>
      <c r="HLJ10" s="92"/>
      <c r="HLK10" s="92"/>
      <c r="HLL10" s="92"/>
      <c r="HLM10" s="92"/>
      <c r="HLN10" s="92"/>
      <c r="HLO10" s="92"/>
      <c r="HLP10" s="92"/>
      <c r="HLQ10" s="92"/>
      <c r="HLR10" s="92"/>
      <c r="HLS10" s="92"/>
      <c r="HLT10" s="92"/>
      <c r="HLU10" s="92"/>
      <c r="HLV10" s="92"/>
      <c r="HLW10" s="92"/>
      <c r="HLX10" s="92"/>
      <c r="HLY10" s="92"/>
      <c r="HLZ10" s="92"/>
      <c r="HMA10" s="92"/>
      <c r="HMB10" s="92"/>
      <c r="HMC10" s="92"/>
      <c r="HMD10" s="92"/>
      <c r="HME10" s="92"/>
      <c r="HMF10" s="92"/>
      <c r="HMG10" s="92"/>
      <c r="HMH10" s="92"/>
      <c r="HMI10" s="92"/>
      <c r="HMJ10" s="92"/>
      <c r="HMK10" s="92"/>
      <c r="HML10" s="92"/>
      <c r="HMM10" s="92"/>
      <c r="HMN10" s="92"/>
      <c r="HMO10" s="92"/>
      <c r="HMP10" s="92"/>
      <c r="HMQ10" s="92"/>
      <c r="HMR10" s="92"/>
      <c r="HMS10" s="92"/>
      <c r="HMT10" s="92"/>
      <c r="HMU10" s="92"/>
      <c r="HMV10" s="92"/>
      <c r="HMW10" s="92"/>
      <c r="HMX10" s="92"/>
      <c r="HMY10" s="92"/>
      <c r="HMZ10" s="92"/>
      <c r="HNA10" s="92"/>
      <c r="HNB10" s="92"/>
      <c r="HNC10" s="92"/>
      <c r="HND10" s="92"/>
      <c r="HNE10" s="92"/>
      <c r="HNF10" s="92"/>
      <c r="HNG10" s="92"/>
      <c r="HNH10" s="92"/>
      <c r="HNI10" s="92"/>
      <c r="HNJ10" s="92"/>
      <c r="HNK10" s="92"/>
      <c r="HNL10" s="92"/>
      <c r="HNM10" s="92"/>
      <c r="HNN10" s="92"/>
      <c r="HNO10" s="92"/>
      <c r="HNP10" s="92"/>
      <c r="HNQ10" s="92"/>
      <c r="HNR10" s="92"/>
      <c r="HNS10" s="92"/>
      <c r="HNT10" s="92"/>
      <c r="HNU10" s="92"/>
      <c r="HNV10" s="92"/>
      <c r="HNW10" s="92"/>
      <c r="HNX10" s="92"/>
      <c r="HNY10" s="92"/>
      <c r="HNZ10" s="92"/>
      <c r="HOA10" s="92"/>
      <c r="HOB10" s="92"/>
      <c r="HOC10" s="92"/>
      <c r="HOD10" s="92"/>
      <c r="HOE10" s="92"/>
      <c r="HOF10" s="92"/>
      <c r="HOG10" s="92"/>
      <c r="HOH10" s="92"/>
      <c r="HOI10" s="92"/>
      <c r="HOJ10" s="92"/>
      <c r="HOK10" s="92"/>
      <c r="HOL10" s="92"/>
      <c r="HOM10" s="92"/>
      <c r="HON10" s="92"/>
      <c r="HOO10" s="92"/>
      <c r="HOP10" s="92"/>
      <c r="HOQ10" s="92"/>
      <c r="HOR10" s="92"/>
      <c r="HOS10" s="92"/>
      <c r="HOT10" s="92"/>
      <c r="HOU10" s="92"/>
      <c r="HOV10" s="92"/>
      <c r="HOW10" s="92"/>
      <c r="HOX10" s="92"/>
      <c r="HOY10" s="92"/>
      <c r="HOZ10" s="92"/>
      <c r="HPA10" s="92"/>
      <c r="HPB10" s="92"/>
      <c r="HPC10" s="92"/>
      <c r="HPD10" s="92"/>
      <c r="HPE10" s="92"/>
      <c r="HPF10" s="92"/>
      <c r="HPG10" s="92"/>
      <c r="HPH10" s="92"/>
      <c r="HPI10" s="92"/>
      <c r="HPJ10" s="92"/>
      <c r="HPK10" s="92"/>
      <c r="HPL10" s="92"/>
      <c r="HPM10" s="92"/>
      <c r="HPN10" s="92"/>
      <c r="HPO10" s="92"/>
      <c r="HPP10" s="92"/>
      <c r="HPQ10" s="92"/>
      <c r="HPR10" s="92"/>
      <c r="HPS10" s="92"/>
      <c r="HPT10" s="92"/>
      <c r="HPU10" s="92"/>
      <c r="HPV10" s="92"/>
      <c r="HPW10" s="92"/>
      <c r="HPX10" s="92"/>
      <c r="HPY10" s="92"/>
      <c r="HPZ10" s="92"/>
      <c r="HQA10" s="92"/>
      <c r="HQB10" s="92"/>
      <c r="HQC10" s="92"/>
      <c r="HQD10" s="92"/>
      <c r="HQE10" s="92"/>
      <c r="HQF10" s="92"/>
      <c r="HQG10" s="92"/>
      <c r="HQH10" s="92"/>
      <c r="HQI10" s="92"/>
      <c r="HQJ10" s="92"/>
      <c r="HQK10" s="92"/>
      <c r="HQL10" s="92"/>
      <c r="HQM10" s="92"/>
      <c r="HQN10" s="92"/>
      <c r="HQO10" s="92"/>
      <c r="HQP10" s="92"/>
      <c r="HQQ10" s="92"/>
      <c r="HQR10" s="92"/>
      <c r="HQS10" s="92"/>
      <c r="HQT10" s="92"/>
      <c r="HQU10" s="92"/>
      <c r="HQV10" s="92"/>
      <c r="HQW10" s="92"/>
      <c r="HQX10" s="92"/>
      <c r="HQY10" s="92"/>
      <c r="HQZ10" s="92"/>
      <c r="HRA10" s="92"/>
      <c r="HRB10" s="92"/>
      <c r="HRC10" s="92"/>
      <c r="HRD10" s="92"/>
      <c r="HRE10" s="92"/>
      <c r="HRF10" s="92"/>
      <c r="HRG10" s="92"/>
      <c r="HRH10" s="92"/>
      <c r="HRI10" s="92"/>
      <c r="HRJ10" s="92"/>
      <c r="HRK10" s="92"/>
      <c r="HRL10" s="92"/>
      <c r="HRM10" s="92"/>
      <c r="HRN10" s="92"/>
      <c r="HRO10" s="92"/>
      <c r="HRP10" s="92"/>
      <c r="HRQ10" s="92"/>
      <c r="HRR10" s="92"/>
      <c r="HRS10" s="92"/>
      <c r="HRT10" s="92"/>
      <c r="HRU10" s="92"/>
      <c r="HRV10" s="92"/>
      <c r="HRW10" s="92"/>
      <c r="HRX10" s="92"/>
      <c r="HRY10" s="92"/>
      <c r="HRZ10" s="92"/>
      <c r="HSA10" s="92"/>
      <c r="HSB10" s="92"/>
      <c r="HSC10" s="92"/>
      <c r="HSD10" s="92"/>
      <c r="HSE10" s="92"/>
      <c r="HSF10" s="92"/>
      <c r="HSG10" s="92"/>
      <c r="HSH10" s="92"/>
      <c r="HSI10" s="92"/>
      <c r="HSJ10" s="92"/>
      <c r="HSK10" s="92"/>
      <c r="HSL10" s="92"/>
      <c r="HSM10" s="92"/>
      <c r="HSN10" s="92"/>
      <c r="HSO10" s="92"/>
      <c r="HSP10" s="92"/>
      <c r="HSQ10" s="92"/>
      <c r="HSR10" s="92"/>
      <c r="HSS10" s="92"/>
      <c r="HST10" s="92"/>
      <c r="HSU10" s="92"/>
      <c r="HSV10" s="92"/>
      <c r="HSW10" s="92"/>
      <c r="HSX10" s="92"/>
      <c r="HSY10" s="92"/>
      <c r="HSZ10" s="92"/>
      <c r="HTA10" s="92"/>
      <c r="HTB10" s="92"/>
      <c r="HTC10" s="92"/>
      <c r="HTD10" s="92"/>
      <c r="HTE10" s="92"/>
      <c r="HTF10" s="92"/>
      <c r="HTG10" s="92"/>
      <c r="HTH10" s="92"/>
      <c r="HTI10" s="92"/>
      <c r="HTJ10" s="92"/>
      <c r="HTK10" s="92"/>
      <c r="HTL10" s="92"/>
      <c r="HTM10" s="92"/>
      <c r="HTN10" s="92"/>
      <c r="HTO10" s="92"/>
      <c r="HTP10" s="92"/>
      <c r="HTQ10" s="92"/>
      <c r="HTR10" s="92"/>
      <c r="HTS10" s="92"/>
      <c r="HTT10" s="92"/>
      <c r="HTU10" s="92"/>
      <c r="HTV10" s="92"/>
      <c r="HTW10" s="92"/>
      <c r="HTX10" s="92"/>
      <c r="HTY10" s="92"/>
      <c r="HTZ10" s="92"/>
      <c r="HUA10" s="92"/>
      <c r="HUB10" s="92"/>
      <c r="HUC10" s="92"/>
      <c r="HUD10" s="92"/>
      <c r="HUE10" s="92"/>
      <c r="HUF10" s="92"/>
      <c r="HUG10" s="92"/>
      <c r="HUH10" s="92"/>
      <c r="HUI10" s="92"/>
      <c r="HUJ10" s="92"/>
      <c r="HUK10" s="92"/>
      <c r="HUL10" s="92"/>
      <c r="HUM10" s="92"/>
      <c r="HUN10" s="92"/>
      <c r="HUO10" s="92"/>
      <c r="HUP10" s="92"/>
      <c r="HUQ10" s="92"/>
      <c r="HUR10" s="92"/>
      <c r="HUS10" s="92"/>
      <c r="HUT10" s="92"/>
      <c r="HUU10" s="92"/>
      <c r="HUV10" s="92"/>
      <c r="HUW10" s="92"/>
      <c r="HUX10" s="92"/>
      <c r="HUY10" s="92"/>
      <c r="HUZ10" s="92"/>
      <c r="HVA10" s="92"/>
      <c r="HVB10" s="92"/>
      <c r="HVC10" s="92"/>
      <c r="HVD10" s="92"/>
      <c r="HVE10" s="92"/>
      <c r="HVF10" s="92"/>
      <c r="HVG10" s="92"/>
      <c r="HVH10" s="92"/>
      <c r="HVI10" s="92"/>
      <c r="HVJ10" s="92"/>
      <c r="HVK10" s="92"/>
      <c r="HVL10" s="92"/>
      <c r="HVM10" s="92"/>
      <c r="HVN10" s="92"/>
      <c r="HVO10" s="92"/>
      <c r="HVP10" s="92"/>
      <c r="HVQ10" s="92"/>
      <c r="HVR10" s="92"/>
      <c r="HVS10" s="92"/>
      <c r="HVT10" s="92"/>
      <c r="HVU10" s="92"/>
      <c r="HVV10" s="92"/>
      <c r="HVW10" s="92"/>
      <c r="HVX10" s="92"/>
      <c r="HVY10" s="92"/>
      <c r="HVZ10" s="92"/>
      <c r="HWA10" s="92"/>
      <c r="HWB10" s="92"/>
      <c r="HWC10" s="92"/>
      <c r="HWD10" s="92"/>
      <c r="HWE10" s="92"/>
      <c r="HWF10" s="92"/>
      <c r="HWG10" s="92"/>
      <c r="HWH10" s="92"/>
      <c r="HWI10" s="92"/>
      <c r="HWJ10" s="92"/>
      <c r="HWK10" s="92"/>
      <c r="HWL10" s="92"/>
      <c r="HWM10" s="92"/>
      <c r="HWN10" s="92"/>
      <c r="HWO10" s="92"/>
      <c r="HWP10" s="92"/>
      <c r="HWQ10" s="92"/>
      <c r="HWR10" s="92"/>
      <c r="HWS10" s="92"/>
      <c r="HWT10" s="92"/>
      <c r="HWU10" s="92"/>
      <c r="HWV10" s="92"/>
      <c r="HWW10" s="92"/>
      <c r="HWX10" s="92"/>
      <c r="HWY10" s="92"/>
      <c r="HWZ10" s="92"/>
      <c r="HXA10" s="92"/>
      <c r="HXB10" s="92"/>
      <c r="HXC10" s="92"/>
      <c r="HXD10" s="92"/>
      <c r="HXE10" s="92"/>
      <c r="HXF10" s="92"/>
      <c r="HXG10" s="92"/>
      <c r="HXH10" s="92"/>
      <c r="HXI10" s="92"/>
      <c r="HXJ10" s="92"/>
      <c r="HXK10" s="92"/>
      <c r="HXL10" s="92"/>
      <c r="HXM10" s="92"/>
      <c r="HXN10" s="92"/>
      <c r="HXO10" s="92"/>
      <c r="HXP10" s="92"/>
      <c r="HXQ10" s="92"/>
      <c r="HXR10" s="92"/>
      <c r="HXS10" s="92"/>
      <c r="HXT10" s="92"/>
      <c r="HXU10" s="92"/>
      <c r="HXV10" s="92"/>
      <c r="HXW10" s="92"/>
      <c r="HXX10" s="92"/>
      <c r="HXY10" s="92"/>
      <c r="HXZ10" s="92"/>
      <c r="HYA10" s="92"/>
      <c r="HYB10" s="92"/>
      <c r="HYC10" s="92"/>
      <c r="HYD10" s="92"/>
      <c r="HYE10" s="92"/>
      <c r="HYF10" s="92"/>
      <c r="HYG10" s="92"/>
      <c r="HYH10" s="92"/>
      <c r="HYI10" s="92"/>
      <c r="HYJ10" s="92"/>
      <c r="HYK10" s="92"/>
      <c r="HYL10" s="92"/>
      <c r="HYM10" s="92"/>
      <c r="HYN10" s="92"/>
      <c r="HYO10" s="92"/>
      <c r="HYP10" s="92"/>
      <c r="HYQ10" s="92"/>
      <c r="HYR10" s="92"/>
      <c r="HYS10" s="92"/>
      <c r="HYT10" s="92"/>
      <c r="HYU10" s="92"/>
      <c r="HYV10" s="92"/>
      <c r="HYW10" s="92"/>
      <c r="HYX10" s="92"/>
      <c r="HYY10" s="92"/>
      <c r="HYZ10" s="92"/>
      <c r="HZA10" s="92"/>
      <c r="HZB10" s="92"/>
      <c r="HZC10" s="92"/>
      <c r="HZD10" s="92"/>
      <c r="HZE10" s="92"/>
      <c r="HZF10" s="92"/>
      <c r="HZG10" s="92"/>
      <c r="HZH10" s="92"/>
      <c r="HZI10" s="92"/>
      <c r="HZJ10" s="92"/>
      <c r="HZK10" s="92"/>
      <c r="HZL10" s="92"/>
      <c r="HZM10" s="92"/>
      <c r="HZN10" s="92"/>
      <c r="HZO10" s="92"/>
      <c r="HZP10" s="92"/>
      <c r="HZQ10" s="92"/>
      <c r="HZR10" s="92"/>
      <c r="HZS10" s="92"/>
      <c r="HZT10" s="92"/>
      <c r="HZU10" s="92"/>
      <c r="HZV10" s="92"/>
      <c r="HZW10" s="92"/>
      <c r="HZX10" s="92"/>
      <c r="HZY10" s="92"/>
      <c r="HZZ10" s="92"/>
      <c r="IAA10" s="92"/>
      <c r="IAB10" s="92"/>
      <c r="IAC10" s="92"/>
      <c r="IAD10" s="92"/>
      <c r="IAE10" s="92"/>
      <c r="IAF10" s="92"/>
      <c r="IAG10" s="92"/>
      <c r="IAH10" s="92"/>
      <c r="IAI10" s="92"/>
      <c r="IAJ10" s="92"/>
      <c r="IAK10" s="92"/>
      <c r="IAL10" s="92"/>
      <c r="IAM10" s="92"/>
      <c r="IAN10" s="92"/>
      <c r="IAO10" s="92"/>
      <c r="IAP10" s="92"/>
      <c r="IAQ10" s="92"/>
      <c r="IAR10" s="92"/>
      <c r="IAS10" s="92"/>
      <c r="IAT10" s="92"/>
      <c r="IAU10" s="92"/>
      <c r="IAV10" s="92"/>
      <c r="IAW10" s="92"/>
      <c r="IAX10" s="92"/>
      <c r="IAY10" s="92"/>
      <c r="IAZ10" s="92"/>
      <c r="IBA10" s="92"/>
      <c r="IBB10" s="92"/>
      <c r="IBC10" s="92"/>
      <c r="IBD10" s="92"/>
      <c r="IBE10" s="92"/>
      <c r="IBF10" s="92"/>
      <c r="IBG10" s="92"/>
      <c r="IBH10" s="92"/>
      <c r="IBI10" s="92"/>
      <c r="IBJ10" s="92"/>
      <c r="IBK10" s="92"/>
      <c r="IBL10" s="92"/>
      <c r="IBM10" s="92"/>
      <c r="IBN10" s="92"/>
      <c r="IBO10" s="92"/>
      <c r="IBP10" s="92"/>
      <c r="IBQ10" s="92"/>
      <c r="IBR10" s="92"/>
      <c r="IBS10" s="92"/>
      <c r="IBT10" s="92"/>
      <c r="IBU10" s="92"/>
      <c r="IBV10" s="92"/>
      <c r="IBW10" s="92"/>
      <c r="IBX10" s="92"/>
      <c r="IBY10" s="92"/>
      <c r="IBZ10" s="92"/>
      <c r="ICA10" s="92"/>
      <c r="ICB10" s="92"/>
      <c r="ICC10" s="92"/>
      <c r="ICD10" s="92"/>
      <c r="ICE10" s="92"/>
      <c r="ICF10" s="92"/>
      <c r="ICG10" s="92"/>
      <c r="ICH10" s="92"/>
      <c r="ICI10" s="92"/>
      <c r="ICJ10" s="92"/>
      <c r="ICK10" s="92"/>
      <c r="ICL10" s="92"/>
      <c r="ICM10" s="92"/>
      <c r="ICN10" s="92"/>
      <c r="ICO10" s="92"/>
      <c r="ICP10" s="92"/>
      <c r="ICQ10" s="92"/>
      <c r="ICR10" s="92"/>
      <c r="ICS10" s="92"/>
      <c r="ICT10" s="92"/>
      <c r="ICU10" s="92"/>
      <c r="ICV10" s="92"/>
      <c r="ICW10" s="92"/>
      <c r="ICX10" s="92"/>
      <c r="ICY10" s="92"/>
      <c r="ICZ10" s="92"/>
      <c r="IDA10" s="92"/>
      <c r="IDB10" s="92"/>
      <c r="IDC10" s="92"/>
      <c r="IDD10" s="92"/>
      <c r="IDE10" s="92"/>
      <c r="IDF10" s="92"/>
      <c r="IDG10" s="92"/>
      <c r="IDH10" s="92"/>
      <c r="IDI10" s="92"/>
      <c r="IDJ10" s="92"/>
      <c r="IDK10" s="92"/>
      <c r="IDL10" s="92"/>
      <c r="IDM10" s="92"/>
      <c r="IDN10" s="92"/>
      <c r="IDO10" s="92"/>
      <c r="IDP10" s="92"/>
      <c r="IDQ10" s="92"/>
      <c r="IDR10" s="92"/>
      <c r="IDS10" s="92"/>
      <c r="IDT10" s="92"/>
      <c r="IDU10" s="92"/>
      <c r="IDV10" s="92"/>
      <c r="IDW10" s="92"/>
      <c r="IDX10" s="92"/>
      <c r="IDY10" s="92"/>
      <c r="IDZ10" s="92"/>
      <c r="IEA10" s="92"/>
      <c r="IEB10" s="92"/>
      <c r="IEC10" s="92"/>
      <c r="IED10" s="92"/>
      <c r="IEE10" s="92"/>
      <c r="IEF10" s="92"/>
      <c r="IEG10" s="92"/>
      <c r="IEH10" s="92"/>
      <c r="IEI10" s="92"/>
      <c r="IEJ10" s="92"/>
      <c r="IEK10" s="92"/>
      <c r="IEL10" s="92"/>
      <c r="IEM10" s="92"/>
      <c r="IEN10" s="92"/>
      <c r="IEO10" s="92"/>
      <c r="IEP10" s="92"/>
      <c r="IEQ10" s="92"/>
      <c r="IER10" s="92"/>
      <c r="IES10" s="92"/>
      <c r="IET10" s="92"/>
      <c r="IEU10" s="92"/>
      <c r="IEV10" s="92"/>
      <c r="IEW10" s="92"/>
      <c r="IEX10" s="92"/>
      <c r="IEY10" s="92"/>
      <c r="IEZ10" s="92"/>
      <c r="IFA10" s="92"/>
      <c r="IFB10" s="92"/>
      <c r="IFC10" s="92"/>
      <c r="IFD10" s="92"/>
      <c r="IFE10" s="92"/>
      <c r="IFF10" s="92"/>
      <c r="IFG10" s="92"/>
      <c r="IFH10" s="92"/>
      <c r="IFI10" s="92"/>
      <c r="IFJ10" s="92"/>
      <c r="IFK10" s="92"/>
      <c r="IFL10" s="92"/>
      <c r="IFM10" s="92"/>
      <c r="IFN10" s="92"/>
      <c r="IFO10" s="92"/>
      <c r="IFP10" s="92"/>
      <c r="IFQ10" s="92"/>
      <c r="IFR10" s="92"/>
      <c r="IFS10" s="92"/>
      <c r="IFT10" s="92"/>
      <c r="IFU10" s="92"/>
      <c r="IFV10" s="92"/>
      <c r="IFW10" s="92"/>
      <c r="IFX10" s="92"/>
      <c r="IFY10" s="92"/>
      <c r="IFZ10" s="92"/>
      <c r="IGA10" s="92"/>
      <c r="IGB10" s="92"/>
      <c r="IGC10" s="92"/>
      <c r="IGD10" s="92"/>
      <c r="IGE10" s="92"/>
      <c r="IGF10" s="92"/>
      <c r="IGG10" s="92"/>
      <c r="IGH10" s="92"/>
      <c r="IGI10" s="92"/>
      <c r="IGJ10" s="92"/>
      <c r="IGK10" s="92"/>
      <c r="IGL10" s="92"/>
      <c r="IGM10" s="92"/>
      <c r="IGN10" s="92"/>
      <c r="IGO10" s="92"/>
      <c r="IGP10" s="92"/>
      <c r="IGQ10" s="92"/>
      <c r="IGR10" s="92"/>
      <c r="IGS10" s="92"/>
      <c r="IGT10" s="92"/>
      <c r="IGU10" s="92"/>
      <c r="IGV10" s="92"/>
      <c r="IGW10" s="92"/>
      <c r="IGX10" s="92"/>
      <c r="IGY10" s="92"/>
      <c r="IGZ10" s="92"/>
      <c r="IHA10" s="92"/>
      <c r="IHB10" s="92"/>
      <c r="IHC10" s="92"/>
      <c r="IHD10" s="92"/>
      <c r="IHE10" s="92"/>
      <c r="IHF10" s="92"/>
      <c r="IHG10" s="92"/>
      <c r="IHH10" s="92"/>
      <c r="IHI10" s="92"/>
      <c r="IHJ10" s="92"/>
      <c r="IHK10" s="92"/>
      <c r="IHL10" s="92"/>
      <c r="IHM10" s="92"/>
      <c r="IHN10" s="92"/>
      <c r="IHO10" s="92"/>
      <c r="IHP10" s="92"/>
      <c r="IHQ10" s="92"/>
      <c r="IHR10" s="92"/>
      <c r="IHS10" s="92"/>
      <c r="IHT10" s="92"/>
      <c r="IHU10" s="92"/>
      <c r="IHV10" s="92"/>
      <c r="IHW10" s="92"/>
      <c r="IHX10" s="92"/>
      <c r="IHY10" s="92"/>
      <c r="IHZ10" s="92"/>
      <c r="IIA10" s="92"/>
      <c r="IIB10" s="92"/>
      <c r="IIC10" s="92"/>
      <c r="IID10" s="92"/>
      <c r="IIE10" s="92"/>
      <c r="IIF10" s="92"/>
      <c r="IIG10" s="92"/>
      <c r="IIH10" s="92"/>
      <c r="III10" s="92"/>
      <c r="IIJ10" s="92"/>
      <c r="IIK10" s="92"/>
      <c r="IIL10" s="92"/>
      <c r="IIM10" s="92"/>
      <c r="IIN10" s="92"/>
      <c r="IIO10" s="92"/>
      <c r="IIP10" s="92"/>
      <c r="IIQ10" s="92"/>
      <c r="IIR10" s="92"/>
      <c r="IIS10" s="92"/>
      <c r="IIT10" s="92"/>
      <c r="IIU10" s="92"/>
      <c r="IIV10" s="92"/>
      <c r="IIW10" s="92"/>
      <c r="IIX10" s="92"/>
      <c r="IIY10" s="92"/>
      <c r="IIZ10" s="92"/>
      <c r="IJA10" s="92"/>
      <c r="IJB10" s="92"/>
      <c r="IJC10" s="92"/>
      <c r="IJD10" s="92"/>
      <c r="IJE10" s="92"/>
      <c r="IJF10" s="92"/>
      <c r="IJG10" s="92"/>
      <c r="IJH10" s="92"/>
      <c r="IJI10" s="92"/>
      <c r="IJJ10" s="92"/>
      <c r="IJK10" s="92"/>
      <c r="IJL10" s="92"/>
      <c r="IJM10" s="92"/>
      <c r="IJN10" s="92"/>
      <c r="IJO10" s="92"/>
      <c r="IJP10" s="92"/>
      <c r="IJQ10" s="92"/>
      <c r="IJR10" s="92"/>
      <c r="IJS10" s="92"/>
      <c r="IJT10" s="92"/>
      <c r="IJU10" s="92"/>
      <c r="IJV10" s="92"/>
      <c r="IJW10" s="92"/>
      <c r="IJX10" s="92"/>
      <c r="IJY10" s="92"/>
      <c r="IJZ10" s="92"/>
      <c r="IKA10" s="92"/>
      <c r="IKB10" s="92"/>
      <c r="IKC10" s="92"/>
      <c r="IKD10" s="92"/>
      <c r="IKE10" s="92"/>
      <c r="IKF10" s="92"/>
      <c r="IKG10" s="92"/>
      <c r="IKH10" s="92"/>
      <c r="IKI10" s="92"/>
      <c r="IKJ10" s="92"/>
      <c r="IKK10" s="92"/>
      <c r="IKL10" s="92"/>
      <c r="IKM10" s="92"/>
      <c r="IKN10" s="92"/>
      <c r="IKO10" s="92"/>
      <c r="IKP10" s="92"/>
      <c r="IKQ10" s="92"/>
      <c r="IKR10" s="92"/>
      <c r="IKS10" s="92"/>
      <c r="IKT10" s="92"/>
      <c r="IKU10" s="92"/>
      <c r="IKV10" s="92"/>
      <c r="IKW10" s="92"/>
      <c r="IKX10" s="92"/>
      <c r="IKY10" s="92"/>
      <c r="IKZ10" s="92"/>
      <c r="ILA10" s="92"/>
      <c r="ILB10" s="92"/>
      <c r="ILC10" s="92"/>
      <c r="ILD10" s="92"/>
      <c r="ILE10" s="92"/>
      <c r="ILF10" s="92"/>
      <c r="ILG10" s="92"/>
      <c r="ILH10" s="92"/>
      <c r="ILI10" s="92"/>
      <c r="ILJ10" s="92"/>
      <c r="ILK10" s="92"/>
      <c r="ILL10" s="92"/>
      <c r="ILM10" s="92"/>
      <c r="ILN10" s="92"/>
      <c r="ILO10" s="92"/>
      <c r="ILP10" s="92"/>
      <c r="ILQ10" s="92"/>
      <c r="ILR10" s="92"/>
      <c r="ILS10" s="92"/>
      <c r="ILT10" s="92"/>
      <c r="ILU10" s="92"/>
      <c r="ILV10" s="92"/>
      <c r="ILW10" s="92"/>
      <c r="ILX10" s="92"/>
      <c r="ILY10" s="92"/>
      <c r="ILZ10" s="92"/>
      <c r="IMA10" s="92"/>
      <c r="IMB10" s="92"/>
      <c r="IMC10" s="92"/>
      <c r="IMD10" s="92"/>
      <c r="IME10" s="92"/>
      <c r="IMF10" s="92"/>
      <c r="IMG10" s="92"/>
      <c r="IMH10" s="92"/>
      <c r="IMI10" s="92"/>
      <c r="IMJ10" s="92"/>
      <c r="IMK10" s="92"/>
      <c r="IML10" s="92"/>
      <c r="IMM10" s="92"/>
      <c r="IMN10" s="92"/>
      <c r="IMO10" s="92"/>
      <c r="IMP10" s="92"/>
      <c r="IMQ10" s="92"/>
      <c r="IMR10" s="92"/>
      <c r="IMS10" s="92"/>
      <c r="IMT10" s="92"/>
      <c r="IMU10" s="92"/>
      <c r="IMV10" s="92"/>
      <c r="IMW10" s="92"/>
      <c r="IMX10" s="92"/>
      <c r="IMY10" s="92"/>
      <c r="IMZ10" s="92"/>
      <c r="INA10" s="92"/>
      <c r="INB10" s="92"/>
      <c r="INC10" s="92"/>
      <c r="IND10" s="92"/>
      <c r="INE10" s="92"/>
      <c r="INF10" s="92"/>
      <c r="ING10" s="92"/>
      <c r="INH10" s="92"/>
      <c r="INI10" s="92"/>
      <c r="INJ10" s="92"/>
      <c r="INK10" s="92"/>
      <c r="INL10" s="92"/>
      <c r="INM10" s="92"/>
      <c r="INN10" s="92"/>
      <c r="INO10" s="92"/>
      <c r="INP10" s="92"/>
      <c r="INQ10" s="92"/>
      <c r="INR10" s="92"/>
      <c r="INS10" s="92"/>
      <c r="INT10" s="92"/>
      <c r="INU10" s="92"/>
      <c r="INV10" s="92"/>
      <c r="INW10" s="92"/>
      <c r="INX10" s="92"/>
      <c r="INY10" s="92"/>
      <c r="INZ10" s="92"/>
      <c r="IOA10" s="92"/>
      <c r="IOB10" s="92"/>
      <c r="IOC10" s="92"/>
      <c r="IOD10" s="92"/>
      <c r="IOE10" s="92"/>
      <c r="IOF10" s="92"/>
      <c r="IOG10" s="92"/>
      <c r="IOH10" s="92"/>
      <c r="IOI10" s="92"/>
      <c r="IOJ10" s="92"/>
      <c r="IOK10" s="92"/>
      <c r="IOL10" s="92"/>
      <c r="IOM10" s="92"/>
      <c r="ION10" s="92"/>
      <c r="IOO10" s="92"/>
      <c r="IOP10" s="92"/>
      <c r="IOQ10" s="92"/>
      <c r="IOR10" s="92"/>
      <c r="IOS10" s="92"/>
      <c r="IOT10" s="92"/>
      <c r="IOU10" s="92"/>
      <c r="IOV10" s="92"/>
      <c r="IOW10" s="92"/>
      <c r="IOX10" s="92"/>
      <c r="IOY10" s="92"/>
      <c r="IOZ10" s="92"/>
      <c r="IPA10" s="92"/>
      <c r="IPB10" s="92"/>
      <c r="IPC10" s="92"/>
      <c r="IPD10" s="92"/>
      <c r="IPE10" s="92"/>
      <c r="IPF10" s="92"/>
      <c r="IPG10" s="92"/>
      <c r="IPH10" s="92"/>
      <c r="IPI10" s="92"/>
      <c r="IPJ10" s="92"/>
      <c r="IPK10" s="92"/>
      <c r="IPL10" s="92"/>
      <c r="IPM10" s="92"/>
      <c r="IPN10" s="92"/>
      <c r="IPO10" s="92"/>
      <c r="IPP10" s="92"/>
      <c r="IPQ10" s="92"/>
      <c r="IPR10" s="92"/>
      <c r="IPS10" s="92"/>
      <c r="IPT10" s="92"/>
      <c r="IPU10" s="92"/>
      <c r="IPV10" s="92"/>
      <c r="IPW10" s="92"/>
      <c r="IPX10" s="92"/>
      <c r="IPY10" s="92"/>
      <c r="IPZ10" s="92"/>
      <c r="IQA10" s="92"/>
      <c r="IQB10" s="92"/>
      <c r="IQC10" s="92"/>
      <c r="IQD10" s="92"/>
      <c r="IQE10" s="92"/>
      <c r="IQF10" s="92"/>
      <c r="IQG10" s="92"/>
      <c r="IQH10" s="92"/>
      <c r="IQI10" s="92"/>
      <c r="IQJ10" s="92"/>
      <c r="IQK10" s="92"/>
      <c r="IQL10" s="92"/>
      <c r="IQM10" s="92"/>
      <c r="IQN10" s="92"/>
      <c r="IQO10" s="92"/>
      <c r="IQP10" s="92"/>
      <c r="IQQ10" s="92"/>
      <c r="IQR10" s="92"/>
      <c r="IQS10" s="92"/>
      <c r="IQT10" s="92"/>
      <c r="IQU10" s="92"/>
      <c r="IQV10" s="92"/>
      <c r="IQW10" s="92"/>
      <c r="IQX10" s="92"/>
      <c r="IQY10" s="92"/>
      <c r="IQZ10" s="92"/>
      <c r="IRA10" s="92"/>
      <c r="IRB10" s="92"/>
      <c r="IRC10" s="92"/>
      <c r="IRD10" s="92"/>
      <c r="IRE10" s="92"/>
      <c r="IRF10" s="92"/>
      <c r="IRG10" s="92"/>
      <c r="IRH10" s="92"/>
      <c r="IRI10" s="92"/>
      <c r="IRJ10" s="92"/>
      <c r="IRK10" s="92"/>
      <c r="IRL10" s="92"/>
      <c r="IRM10" s="92"/>
      <c r="IRN10" s="92"/>
      <c r="IRO10" s="92"/>
      <c r="IRP10" s="92"/>
      <c r="IRQ10" s="92"/>
      <c r="IRR10" s="92"/>
      <c r="IRS10" s="92"/>
      <c r="IRT10" s="92"/>
      <c r="IRU10" s="92"/>
      <c r="IRV10" s="92"/>
      <c r="IRW10" s="92"/>
      <c r="IRX10" s="92"/>
      <c r="IRY10" s="92"/>
      <c r="IRZ10" s="92"/>
      <c r="ISA10" s="92"/>
      <c r="ISB10" s="92"/>
      <c r="ISC10" s="92"/>
      <c r="ISD10" s="92"/>
      <c r="ISE10" s="92"/>
      <c r="ISF10" s="92"/>
      <c r="ISG10" s="92"/>
      <c r="ISH10" s="92"/>
      <c r="ISI10" s="92"/>
      <c r="ISJ10" s="92"/>
      <c r="ISK10" s="92"/>
      <c r="ISL10" s="92"/>
      <c r="ISM10" s="92"/>
      <c r="ISN10" s="92"/>
      <c r="ISO10" s="92"/>
      <c r="ISP10" s="92"/>
      <c r="ISQ10" s="92"/>
      <c r="ISR10" s="92"/>
      <c r="ISS10" s="92"/>
      <c r="IST10" s="92"/>
      <c r="ISU10" s="92"/>
      <c r="ISV10" s="92"/>
      <c r="ISW10" s="92"/>
      <c r="ISX10" s="92"/>
      <c r="ISY10" s="92"/>
      <c r="ISZ10" s="92"/>
      <c r="ITA10" s="92"/>
      <c r="ITB10" s="92"/>
      <c r="ITC10" s="92"/>
      <c r="ITD10" s="92"/>
      <c r="ITE10" s="92"/>
      <c r="ITF10" s="92"/>
      <c r="ITG10" s="92"/>
      <c r="ITH10" s="92"/>
      <c r="ITI10" s="92"/>
      <c r="ITJ10" s="92"/>
      <c r="ITK10" s="92"/>
      <c r="ITL10" s="92"/>
      <c r="ITM10" s="92"/>
      <c r="ITN10" s="92"/>
      <c r="ITO10" s="92"/>
      <c r="ITP10" s="92"/>
      <c r="ITQ10" s="92"/>
      <c r="ITR10" s="92"/>
      <c r="ITS10" s="92"/>
      <c r="ITT10" s="92"/>
      <c r="ITU10" s="92"/>
      <c r="ITV10" s="92"/>
      <c r="ITW10" s="92"/>
      <c r="ITX10" s="92"/>
      <c r="ITY10" s="92"/>
      <c r="ITZ10" s="92"/>
      <c r="IUA10" s="92"/>
      <c r="IUB10" s="92"/>
      <c r="IUC10" s="92"/>
      <c r="IUD10" s="92"/>
      <c r="IUE10" s="92"/>
      <c r="IUF10" s="92"/>
      <c r="IUG10" s="92"/>
      <c r="IUH10" s="92"/>
      <c r="IUI10" s="92"/>
      <c r="IUJ10" s="92"/>
      <c r="IUK10" s="92"/>
      <c r="IUL10" s="92"/>
      <c r="IUM10" s="92"/>
      <c r="IUN10" s="92"/>
      <c r="IUO10" s="92"/>
      <c r="IUP10" s="92"/>
      <c r="IUQ10" s="92"/>
      <c r="IUR10" s="92"/>
      <c r="IUS10" s="92"/>
      <c r="IUT10" s="92"/>
      <c r="IUU10" s="92"/>
      <c r="IUV10" s="92"/>
      <c r="IUW10" s="92"/>
      <c r="IUX10" s="92"/>
      <c r="IUY10" s="92"/>
      <c r="IUZ10" s="92"/>
      <c r="IVA10" s="92"/>
      <c r="IVB10" s="92"/>
      <c r="IVC10" s="92"/>
      <c r="IVD10" s="92"/>
      <c r="IVE10" s="92"/>
      <c r="IVF10" s="92"/>
      <c r="IVG10" s="92"/>
      <c r="IVH10" s="92"/>
      <c r="IVI10" s="92"/>
      <c r="IVJ10" s="92"/>
      <c r="IVK10" s="92"/>
      <c r="IVL10" s="92"/>
      <c r="IVM10" s="92"/>
      <c r="IVN10" s="92"/>
      <c r="IVO10" s="92"/>
      <c r="IVP10" s="92"/>
      <c r="IVQ10" s="92"/>
      <c r="IVR10" s="92"/>
      <c r="IVS10" s="92"/>
      <c r="IVT10" s="92"/>
      <c r="IVU10" s="92"/>
      <c r="IVV10" s="92"/>
      <c r="IVW10" s="92"/>
      <c r="IVX10" s="92"/>
      <c r="IVY10" s="92"/>
      <c r="IVZ10" s="92"/>
      <c r="IWA10" s="92"/>
      <c r="IWB10" s="92"/>
      <c r="IWC10" s="92"/>
      <c r="IWD10" s="92"/>
      <c r="IWE10" s="92"/>
      <c r="IWF10" s="92"/>
      <c r="IWG10" s="92"/>
      <c r="IWH10" s="92"/>
      <c r="IWI10" s="92"/>
      <c r="IWJ10" s="92"/>
      <c r="IWK10" s="92"/>
      <c r="IWL10" s="92"/>
      <c r="IWM10" s="92"/>
      <c r="IWN10" s="92"/>
      <c r="IWO10" s="92"/>
      <c r="IWP10" s="92"/>
      <c r="IWQ10" s="92"/>
      <c r="IWR10" s="92"/>
      <c r="IWS10" s="92"/>
      <c r="IWT10" s="92"/>
      <c r="IWU10" s="92"/>
      <c r="IWV10" s="92"/>
      <c r="IWW10" s="92"/>
      <c r="IWX10" s="92"/>
      <c r="IWY10" s="92"/>
      <c r="IWZ10" s="92"/>
      <c r="IXA10" s="92"/>
      <c r="IXB10" s="92"/>
      <c r="IXC10" s="92"/>
      <c r="IXD10" s="92"/>
      <c r="IXE10" s="92"/>
      <c r="IXF10" s="92"/>
      <c r="IXG10" s="92"/>
      <c r="IXH10" s="92"/>
      <c r="IXI10" s="92"/>
      <c r="IXJ10" s="92"/>
      <c r="IXK10" s="92"/>
      <c r="IXL10" s="92"/>
      <c r="IXM10" s="92"/>
      <c r="IXN10" s="92"/>
      <c r="IXO10" s="92"/>
      <c r="IXP10" s="92"/>
      <c r="IXQ10" s="92"/>
      <c r="IXR10" s="92"/>
      <c r="IXS10" s="92"/>
      <c r="IXT10" s="92"/>
      <c r="IXU10" s="92"/>
      <c r="IXV10" s="92"/>
      <c r="IXW10" s="92"/>
      <c r="IXX10" s="92"/>
      <c r="IXY10" s="92"/>
      <c r="IXZ10" s="92"/>
      <c r="IYA10" s="92"/>
      <c r="IYB10" s="92"/>
      <c r="IYC10" s="92"/>
      <c r="IYD10" s="92"/>
      <c r="IYE10" s="92"/>
      <c r="IYF10" s="92"/>
      <c r="IYG10" s="92"/>
      <c r="IYH10" s="92"/>
      <c r="IYI10" s="92"/>
      <c r="IYJ10" s="92"/>
      <c r="IYK10" s="92"/>
      <c r="IYL10" s="92"/>
      <c r="IYM10" s="92"/>
      <c r="IYN10" s="92"/>
      <c r="IYO10" s="92"/>
      <c r="IYP10" s="92"/>
      <c r="IYQ10" s="92"/>
      <c r="IYR10" s="92"/>
      <c r="IYS10" s="92"/>
      <c r="IYT10" s="92"/>
      <c r="IYU10" s="92"/>
      <c r="IYV10" s="92"/>
      <c r="IYW10" s="92"/>
      <c r="IYX10" s="92"/>
      <c r="IYY10" s="92"/>
      <c r="IYZ10" s="92"/>
      <c r="IZA10" s="92"/>
      <c r="IZB10" s="92"/>
      <c r="IZC10" s="92"/>
      <c r="IZD10" s="92"/>
      <c r="IZE10" s="92"/>
      <c r="IZF10" s="92"/>
      <c r="IZG10" s="92"/>
      <c r="IZH10" s="92"/>
      <c r="IZI10" s="92"/>
      <c r="IZJ10" s="92"/>
      <c r="IZK10" s="92"/>
      <c r="IZL10" s="92"/>
      <c r="IZM10" s="92"/>
      <c r="IZN10" s="92"/>
      <c r="IZO10" s="92"/>
      <c r="IZP10" s="92"/>
      <c r="IZQ10" s="92"/>
      <c r="IZR10" s="92"/>
      <c r="IZS10" s="92"/>
      <c r="IZT10" s="92"/>
      <c r="IZU10" s="92"/>
      <c r="IZV10" s="92"/>
      <c r="IZW10" s="92"/>
      <c r="IZX10" s="92"/>
      <c r="IZY10" s="92"/>
      <c r="IZZ10" s="92"/>
      <c r="JAA10" s="92"/>
      <c r="JAB10" s="92"/>
      <c r="JAC10" s="92"/>
      <c r="JAD10" s="92"/>
      <c r="JAE10" s="92"/>
      <c r="JAF10" s="92"/>
      <c r="JAG10" s="92"/>
      <c r="JAH10" s="92"/>
      <c r="JAI10" s="92"/>
      <c r="JAJ10" s="92"/>
      <c r="JAK10" s="92"/>
      <c r="JAL10" s="92"/>
      <c r="JAM10" s="92"/>
      <c r="JAN10" s="92"/>
      <c r="JAO10" s="92"/>
      <c r="JAP10" s="92"/>
      <c r="JAQ10" s="92"/>
      <c r="JAR10" s="92"/>
      <c r="JAS10" s="92"/>
      <c r="JAT10" s="92"/>
      <c r="JAU10" s="92"/>
      <c r="JAV10" s="92"/>
      <c r="JAW10" s="92"/>
      <c r="JAX10" s="92"/>
      <c r="JAY10" s="92"/>
      <c r="JAZ10" s="92"/>
      <c r="JBA10" s="92"/>
      <c r="JBB10" s="92"/>
      <c r="JBC10" s="92"/>
      <c r="JBD10" s="92"/>
      <c r="JBE10" s="92"/>
      <c r="JBF10" s="92"/>
      <c r="JBG10" s="92"/>
      <c r="JBH10" s="92"/>
      <c r="JBI10" s="92"/>
      <c r="JBJ10" s="92"/>
      <c r="JBK10" s="92"/>
      <c r="JBL10" s="92"/>
      <c r="JBM10" s="92"/>
      <c r="JBN10" s="92"/>
      <c r="JBO10" s="92"/>
      <c r="JBP10" s="92"/>
      <c r="JBQ10" s="92"/>
      <c r="JBR10" s="92"/>
      <c r="JBS10" s="92"/>
      <c r="JBT10" s="92"/>
      <c r="JBU10" s="92"/>
      <c r="JBV10" s="92"/>
      <c r="JBW10" s="92"/>
      <c r="JBX10" s="92"/>
      <c r="JBY10" s="92"/>
      <c r="JBZ10" s="92"/>
      <c r="JCA10" s="92"/>
      <c r="JCB10" s="92"/>
      <c r="JCC10" s="92"/>
      <c r="JCD10" s="92"/>
      <c r="JCE10" s="92"/>
      <c r="JCF10" s="92"/>
      <c r="JCG10" s="92"/>
      <c r="JCH10" s="92"/>
      <c r="JCI10" s="92"/>
      <c r="JCJ10" s="92"/>
      <c r="JCK10" s="92"/>
      <c r="JCL10" s="92"/>
      <c r="JCM10" s="92"/>
      <c r="JCN10" s="92"/>
      <c r="JCO10" s="92"/>
      <c r="JCP10" s="92"/>
      <c r="JCQ10" s="92"/>
      <c r="JCR10" s="92"/>
      <c r="JCS10" s="92"/>
      <c r="JCT10" s="92"/>
      <c r="JCU10" s="92"/>
      <c r="JCV10" s="92"/>
      <c r="JCW10" s="92"/>
      <c r="JCX10" s="92"/>
      <c r="JCY10" s="92"/>
      <c r="JCZ10" s="92"/>
      <c r="JDA10" s="92"/>
      <c r="JDB10" s="92"/>
      <c r="JDC10" s="92"/>
      <c r="JDD10" s="92"/>
      <c r="JDE10" s="92"/>
      <c r="JDF10" s="92"/>
      <c r="JDG10" s="92"/>
      <c r="JDH10" s="92"/>
      <c r="JDI10" s="92"/>
      <c r="JDJ10" s="92"/>
      <c r="JDK10" s="92"/>
      <c r="JDL10" s="92"/>
      <c r="JDM10" s="92"/>
      <c r="JDN10" s="92"/>
      <c r="JDO10" s="92"/>
      <c r="JDP10" s="92"/>
      <c r="JDQ10" s="92"/>
      <c r="JDR10" s="92"/>
      <c r="JDS10" s="92"/>
      <c r="JDT10" s="92"/>
      <c r="JDU10" s="92"/>
      <c r="JDV10" s="92"/>
      <c r="JDW10" s="92"/>
      <c r="JDX10" s="92"/>
      <c r="JDY10" s="92"/>
      <c r="JDZ10" s="92"/>
      <c r="JEA10" s="92"/>
      <c r="JEB10" s="92"/>
      <c r="JEC10" s="92"/>
      <c r="JED10" s="92"/>
      <c r="JEE10" s="92"/>
      <c r="JEF10" s="92"/>
      <c r="JEG10" s="92"/>
      <c r="JEH10" s="92"/>
      <c r="JEI10" s="92"/>
      <c r="JEJ10" s="92"/>
      <c r="JEK10" s="92"/>
      <c r="JEL10" s="92"/>
      <c r="JEM10" s="92"/>
      <c r="JEN10" s="92"/>
      <c r="JEO10" s="92"/>
      <c r="JEP10" s="92"/>
      <c r="JEQ10" s="92"/>
      <c r="JER10" s="92"/>
      <c r="JES10" s="92"/>
      <c r="JET10" s="92"/>
      <c r="JEU10" s="92"/>
      <c r="JEV10" s="92"/>
      <c r="JEW10" s="92"/>
      <c r="JEX10" s="92"/>
      <c r="JEY10" s="92"/>
      <c r="JEZ10" s="92"/>
      <c r="JFA10" s="92"/>
      <c r="JFB10" s="92"/>
      <c r="JFC10" s="92"/>
      <c r="JFD10" s="92"/>
      <c r="JFE10" s="92"/>
      <c r="JFF10" s="92"/>
      <c r="JFG10" s="92"/>
      <c r="JFH10" s="92"/>
      <c r="JFI10" s="92"/>
      <c r="JFJ10" s="92"/>
      <c r="JFK10" s="92"/>
      <c r="JFL10" s="92"/>
      <c r="JFM10" s="92"/>
      <c r="JFN10" s="92"/>
      <c r="JFO10" s="92"/>
      <c r="JFP10" s="92"/>
      <c r="JFQ10" s="92"/>
      <c r="JFR10" s="92"/>
      <c r="JFS10" s="92"/>
      <c r="JFT10" s="92"/>
      <c r="JFU10" s="92"/>
      <c r="JFV10" s="92"/>
      <c r="JFW10" s="92"/>
      <c r="JFX10" s="92"/>
      <c r="JFY10" s="92"/>
      <c r="JFZ10" s="92"/>
      <c r="JGA10" s="92"/>
      <c r="JGB10" s="92"/>
      <c r="JGC10" s="92"/>
      <c r="JGD10" s="92"/>
      <c r="JGE10" s="92"/>
      <c r="JGF10" s="92"/>
      <c r="JGG10" s="92"/>
      <c r="JGH10" s="92"/>
      <c r="JGI10" s="92"/>
      <c r="JGJ10" s="92"/>
      <c r="JGK10" s="92"/>
      <c r="JGL10" s="92"/>
      <c r="JGM10" s="92"/>
      <c r="JGN10" s="92"/>
      <c r="JGO10" s="92"/>
      <c r="JGP10" s="92"/>
      <c r="JGQ10" s="92"/>
      <c r="JGR10" s="92"/>
      <c r="JGS10" s="92"/>
      <c r="JGT10" s="92"/>
      <c r="JGU10" s="92"/>
      <c r="JGV10" s="92"/>
      <c r="JGW10" s="92"/>
      <c r="JGX10" s="92"/>
      <c r="JGY10" s="92"/>
      <c r="JGZ10" s="92"/>
      <c r="JHA10" s="92"/>
      <c r="JHB10" s="92"/>
      <c r="JHC10" s="92"/>
      <c r="JHD10" s="92"/>
      <c r="JHE10" s="92"/>
      <c r="JHF10" s="92"/>
      <c r="JHG10" s="92"/>
      <c r="JHH10" s="92"/>
      <c r="JHI10" s="92"/>
      <c r="JHJ10" s="92"/>
      <c r="JHK10" s="92"/>
      <c r="JHL10" s="92"/>
      <c r="JHM10" s="92"/>
      <c r="JHN10" s="92"/>
      <c r="JHO10" s="92"/>
      <c r="JHP10" s="92"/>
      <c r="JHQ10" s="92"/>
      <c r="JHR10" s="92"/>
      <c r="JHS10" s="92"/>
      <c r="JHT10" s="92"/>
      <c r="JHU10" s="92"/>
      <c r="JHV10" s="92"/>
      <c r="JHW10" s="92"/>
      <c r="JHX10" s="92"/>
      <c r="JHY10" s="92"/>
      <c r="JHZ10" s="92"/>
      <c r="JIA10" s="92"/>
      <c r="JIB10" s="92"/>
      <c r="JIC10" s="92"/>
      <c r="JID10" s="92"/>
      <c r="JIE10" s="92"/>
      <c r="JIF10" s="92"/>
      <c r="JIG10" s="92"/>
      <c r="JIH10" s="92"/>
      <c r="JII10" s="92"/>
      <c r="JIJ10" s="92"/>
      <c r="JIK10" s="92"/>
      <c r="JIL10" s="92"/>
      <c r="JIM10" s="92"/>
      <c r="JIN10" s="92"/>
      <c r="JIO10" s="92"/>
      <c r="JIP10" s="92"/>
      <c r="JIQ10" s="92"/>
      <c r="JIR10" s="92"/>
      <c r="JIS10" s="92"/>
      <c r="JIT10" s="92"/>
      <c r="JIU10" s="92"/>
      <c r="JIV10" s="92"/>
      <c r="JIW10" s="92"/>
      <c r="JIX10" s="92"/>
      <c r="JIY10" s="92"/>
      <c r="JIZ10" s="92"/>
      <c r="JJA10" s="92"/>
      <c r="JJB10" s="92"/>
      <c r="JJC10" s="92"/>
      <c r="JJD10" s="92"/>
      <c r="JJE10" s="92"/>
      <c r="JJF10" s="92"/>
      <c r="JJG10" s="92"/>
      <c r="JJH10" s="92"/>
      <c r="JJI10" s="92"/>
      <c r="JJJ10" s="92"/>
      <c r="JJK10" s="92"/>
      <c r="JJL10" s="92"/>
      <c r="JJM10" s="92"/>
      <c r="JJN10" s="92"/>
      <c r="JJO10" s="92"/>
      <c r="JJP10" s="92"/>
      <c r="JJQ10" s="92"/>
      <c r="JJR10" s="92"/>
      <c r="JJS10" s="92"/>
      <c r="JJT10" s="92"/>
      <c r="JJU10" s="92"/>
      <c r="JJV10" s="92"/>
      <c r="JJW10" s="92"/>
      <c r="JJX10" s="92"/>
      <c r="JJY10" s="92"/>
      <c r="JJZ10" s="92"/>
      <c r="JKA10" s="92"/>
      <c r="JKB10" s="92"/>
      <c r="JKC10" s="92"/>
      <c r="JKD10" s="92"/>
      <c r="JKE10" s="92"/>
      <c r="JKF10" s="92"/>
      <c r="JKG10" s="92"/>
      <c r="JKH10" s="92"/>
      <c r="JKI10" s="92"/>
      <c r="JKJ10" s="92"/>
      <c r="JKK10" s="92"/>
      <c r="JKL10" s="92"/>
      <c r="JKM10" s="92"/>
      <c r="JKN10" s="92"/>
      <c r="JKO10" s="92"/>
      <c r="JKP10" s="92"/>
      <c r="JKQ10" s="92"/>
      <c r="JKR10" s="92"/>
      <c r="JKS10" s="92"/>
      <c r="JKT10" s="92"/>
      <c r="JKU10" s="92"/>
      <c r="JKV10" s="92"/>
      <c r="JKW10" s="92"/>
      <c r="JKX10" s="92"/>
      <c r="JKY10" s="92"/>
      <c r="JKZ10" s="92"/>
      <c r="JLA10" s="92"/>
      <c r="JLB10" s="92"/>
      <c r="JLC10" s="92"/>
      <c r="JLD10" s="92"/>
      <c r="JLE10" s="92"/>
      <c r="JLF10" s="92"/>
      <c r="JLG10" s="92"/>
      <c r="JLH10" s="92"/>
      <c r="JLI10" s="92"/>
      <c r="JLJ10" s="92"/>
      <c r="JLK10" s="92"/>
      <c r="JLL10" s="92"/>
      <c r="JLM10" s="92"/>
      <c r="JLN10" s="92"/>
      <c r="JLO10" s="92"/>
      <c r="JLP10" s="92"/>
      <c r="JLQ10" s="92"/>
      <c r="JLR10" s="92"/>
      <c r="JLS10" s="92"/>
      <c r="JLT10" s="92"/>
      <c r="JLU10" s="92"/>
      <c r="JLV10" s="92"/>
      <c r="JLW10" s="92"/>
      <c r="JLX10" s="92"/>
      <c r="JLY10" s="92"/>
      <c r="JLZ10" s="92"/>
      <c r="JMA10" s="92"/>
      <c r="JMB10" s="92"/>
      <c r="JMC10" s="92"/>
      <c r="JMD10" s="92"/>
      <c r="JME10" s="92"/>
      <c r="JMF10" s="92"/>
      <c r="JMG10" s="92"/>
      <c r="JMH10" s="92"/>
      <c r="JMI10" s="92"/>
      <c r="JMJ10" s="92"/>
      <c r="JMK10" s="92"/>
      <c r="JML10" s="92"/>
      <c r="JMM10" s="92"/>
      <c r="JMN10" s="92"/>
      <c r="JMO10" s="92"/>
      <c r="JMP10" s="92"/>
      <c r="JMQ10" s="92"/>
      <c r="JMR10" s="92"/>
      <c r="JMS10" s="92"/>
      <c r="JMT10" s="92"/>
      <c r="JMU10" s="92"/>
      <c r="JMV10" s="92"/>
      <c r="JMW10" s="92"/>
      <c r="JMX10" s="92"/>
      <c r="JMY10" s="92"/>
      <c r="JMZ10" s="92"/>
      <c r="JNA10" s="92"/>
      <c r="JNB10" s="92"/>
      <c r="JNC10" s="92"/>
      <c r="JND10" s="92"/>
      <c r="JNE10" s="92"/>
      <c r="JNF10" s="92"/>
      <c r="JNG10" s="92"/>
      <c r="JNH10" s="92"/>
      <c r="JNI10" s="92"/>
      <c r="JNJ10" s="92"/>
      <c r="JNK10" s="92"/>
      <c r="JNL10" s="92"/>
      <c r="JNM10" s="92"/>
      <c r="JNN10" s="92"/>
      <c r="JNO10" s="92"/>
      <c r="JNP10" s="92"/>
      <c r="JNQ10" s="92"/>
      <c r="JNR10" s="92"/>
      <c r="JNS10" s="92"/>
      <c r="JNT10" s="92"/>
      <c r="JNU10" s="92"/>
      <c r="JNV10" s="92"/>
      <c r="JNW10" s="92"/>
      <c r="JNX10" s="92"/>
      <c r="JNY10" s="92"/>
      <c r="JNZ10" s="92"/>
      <c r="JOA10" s="92"/>
      <c r="JOB10" s="92"/>
      <c r="JOC10" s="92"/>
      <c r="JOD10" s="92"/>
      <c r="JOE10" s="92"/>
      <c r="JOF10" s="92"/>
      <c r="JOG10" s="92"/>
      <c r="JOH10" s="92"/>
      <c r="JOI10" s="92"/>
      <c r="JOJ10" s="92"/>
      <c r="JOK10" s="92"/>
      <c r="JOL10" s="92"/>
      <c r="JOM10" s="92"/>
      <c r="JON10" s="92"/>
      <c r="JOO10" s="92"/>
      <c r="JOP10" s="92"/>
      <c r="JOQ10" s="92"/>
      <c r="JOR10" s="92"/>
      <c r="JOS10" s="92"/>
      <c r="JOT10" s="92"/>
      <c r="JOU10" s="92"/>
      <c r="JOV10" s="92"/>
      <c r="JOW10" s="92"/>
      <c r="JOX10" s="92"/>
      <c r="JOY10" s="92"/>
      <c r="JOZ10" s="92"/>
      <c r="JPA10" s="92"/>
      <c r="JPB10" s="92"/>
      <c r="JPC10" s="92"/>
      <c r="JPD10" s="92"/>
      <c r="JPE10" s="92"/>
      <c r="JPF10" s="92"/>
      <c r="JPG10" s="92"/>
      <c r="JPH10" s="92"/>
      <c r="JPI10" s="92"/>
      <c r="JPJ10" s="92"/>
      <c r="JPK10" s="92"/>
      <c r="JPL10" s="92"/>
      <c r="JPM10" s="92"/>
      <c r="JPN10" s="92"/>
      <c r="JPO10" s="92"/>
      <c r="JPP10" s="92"/>
      <c r="JPQ10" s="92"/>
      <c r="JPR10" s="92"/>
      <c r="JPS10" s="92"/>
      <c r="JPT10" s="92"/>
      <c r="JPU10" s="92"/>
      <c r="JPV10" s="92"/>
      <c r="JPW10" s="92"/>
      <c r="JPX10" s="92"/>
      <c r="JPY10" s="92"/>
      <c r="JPZ10" s="92"/>
      <c r="JQA10" s="92"/>
      <c r="JQB10" s="92"/>
      <c r="JQC10" s="92"/>
      <c r="JQD10" s="92"/>
      <c r="JQE10" s="92"/>
      <c r="JQF10" s="92"/>
      <c r="JQG10" s="92"/>
      <c r="JQH10" s="92"/>
      <c r="JQI10" s="92"/>
      <c r="JQJ10" s="92"/>
      <c r="JQK10" s="92"/>
      <c r="JQL10" s="92"/>
      <c r="JQM10" s="92"/>
      <c r="JQN10" s="92"/>
      <c r="JQO10" s="92"/>
      <c r="JQP10" s="92"/>
      <c r="JQQ10" s="92"/>
      <c r="JQR10" s="92"/>
      <c r="JQS10" s="92"/>
      <c r="JQT10" s="92"/>
      <c r="JQU10" s="92"/>
      <c r="JQV10" s="92"/>
      <c r="JQW10" s="92"/>
      <c r="JQX10" s="92"/>
      <c r="JQY10" s="92"/>
      <c r="JQZ10" s="92"/>
      <c r="JRA10" s="92"/>
      <c r="JRB10" s="92"/>
      <c r="JRC10" s="92"/>
      <c r="JRD10" s="92"/>
      <c r="JRE10" s="92"/>
      <c r="JRF10" s="92"/>
      <c r="JRG10" s="92"/>
      <c r="JRH10" s="92"/>
      <c r="JRI10" s="92"/>
      <c r="JRJ10" s="92"/>
      <c r="JRK10" s="92"/>
      <c r="JRL10" s="92"/>
      <c r="JRM10" s="92"/>
      <c r="JRN10" s="92"/>
      <c r="JRO10" s="92"/>
      <c r="JRP10" s="92"/>
      <c r="JRQ10" s="92"/>
      <c r="JRR10" s="92"/>
      <c r="JRS10" s="92"/>
      <c r="JRT10" s="92"/>
      <c r="JRU10" s="92"/>
      <c r="JRV10" s="92"/>
      <c r="JRW10" s="92"/>
      <c r="JRX10" s="92"/>
      <c r="JRY10" s="92"/>
      <c r="JRZ10" s="92"/>
      <c r="JSA10" s="92"/>
      <c r="JSB10" s="92"/>
      <c r="JSC10" s="92"/>
      <c r="JSD10" s="92"/>
      <c r="JSE10" s="92"/>
      <c r="JSF10" s="92"/>
      <c r="JSG10" s="92"/>
      <c r="JSH10" s="92"/>
      <c r="JSI10" s="92"/>
      <c r="JSJ10" s="92"/>
      <c r="JSK10" s="92"/>
      <c r="JSL10" s="92"/>
      <c r="JSM10" s="92"/>
      <c r="JSN10" s="92"/>
      <c r="JSO10" s="92"/>
      <c r="JSP10" s="92"/>
      <c r="JSQ10" s="92"/>
      <c r="JSR10" s="92"/>
      <c r="JSS10" s="92"/>
      <c r="JST10" s="92"/>
      <c r="JSU10" s="92"/>
      <c r="JSV10" s="92"/>
      <c r="JSW10" s="92"/>
      <c r="JSX10" s="92"/>
      <c r="JSY10" s="92"/>
      <c r="JSZ10" s="92"/>
      <c r="JTA10" s="92"/>
      <c r="JTB10" s="92"/>
      <c r="JTC10" s="92"/>
      <c r="JTD10" s="92"/>
      <c r="JTE10" s="92"/>
      <c r="JTF10" s="92"/>
      <c r="JTG10" s="92"/>
      <c r="JTH10" s="92"/>
      <c r="JTI10" s="92"/>
      <c r="JTJ10" s="92"/>
      <c r="JTK10" s="92"/>
      <c r="JTL10" s="92"/>
      <c r="JTM10" s="92"/>
      <c r="JTN10" s="92"/>
      <c r="JTO10" s="92"/>
      <c r="JTP10" s="92"/>
      <c r="JTQ10" s="92"/>
      <c r="JTR10" s="92"/>
      <c r="JTS10" s="92"/>
      <c r="JTT10" s="92"/>
      <c r="JTU10" s="92"/>
      <c r="JTV10" s="92"/>
      <c r="JTW10" s="92"/>
      <c r="JTX10" s="92"/>
      <c r="JTY10" s="92"/>
      <c r="JTZ10" s="92"/>
      <c r="JUA10" s="92"/>
      <c r="JUB10" s="92"/>
      <c r="JUC10" s="92"/>
      <c r="JUD10" s="92"/>
      <c r="JUE10" s="92"/>
      <c r="JUF10" s="92"/>
      <c r="JUG10" s="92"/>
      <c r="JUH10" s="92"/>
      <c r="JUI10" s="92"/>
      <c r="JUJ10" s="92"/>
      <c r="JUK10" s="92"/>
      <c r="JUL10" s="92"/>
      <c r="JUM10" s="92"/>
      <c r="JUN10" s="92"/>
      <c r="JUO10" s="92"/>
      <c r="JUP10" s="92"/>
      <c r="JUQ10" s="92"/>
      <c r="JUR10" s="92"/>
      <c r="JUS10" s="92"/>
      <c r="JUT10" s="92"/>
      <c r="JUU10" s="92"/>
      <c r="JUV10" s="92"/>
      <c r="JUW10" s="92"/>
      <c r="JUX10" s="92"/>
      <c r="JUY10" s="92"/>
      <c r="JUZ10" s="92"/>
      <c r="JVA10" s="92"/>
      <c r="JVB10" s="92"/>
      <c r="JVC10" s="92"/>
      <c r="JVD10" s="92"/>
      <c r="JVE10" s="92"/>
      <c r="JVF10" s="92"/>
      <c r="JVG10" s="92"/>
      <c r="JVH10" s="92"/>
      <c r="JVI10" s="92"/>
      <c r="JVJ10" s="92"/>
      <c r="JVK10" s="92"/>
      <c r="JVL10" s="92"/>
      <c r="JVM10" s="92"/>
      <c r="JVN10" s="92"/>
      <c r="JVO10" s="92"/>
      <c r="JVP10" s="92"/>
      <c r="JVQ10" s="92"/>
      <c r="JVR10" s="92"/>
      <c r="JVS10" s="92"/>
      <c r="JVT10" s="92"/>
      <c r="JVU10" s="92"/>
      <c r="JVV10" s="92"/>
      <c r="JVW10" s="92"/>
      <c r="JVX10" s="92"/>
      <c r="JVY10" s="92"/>
      <c r="JVZ10" s="92"/>
      <c r="JWA10" s="92"/>
      <c r="JWB10" s="92"/>
      <c r="JWC10" s="92"/>
      <c r="JWD10" s="92"/>
      <c r="JWE10" s="92"/>
      <c r="JWF10" s="92"/>
      <c r="JWG10" s="92"/>
      <c r="JWH10" s="92"/>
      <c r="JWI10" s="92"/>
      <c r="JWJ10" s="92"/>
      <c r="JWK10" s="92"/>
      <c r="JWL10" s="92"/>
      <c r="JWM10" s="92"/>
      <c r="JWN10" s="92"/>
      <c r="JWO10" s="92"/>
      <c r="JWP10" s="92"/>
      <c r="JWQ10" s="92"/>
      <c r="JWR10" s="92"/>
      <c r="JWS10" s="92"/>
      <c r="JWT10" s="92"/>
      <c r="JWU10" s="92"/>
      <c r="JWV10" s="92"/>
      <c r="JWW10" s="92"/>
      <c r="JWX10" s="92"/>
      <c r="JWY10" s="92"/>
      <c r="JWZ10" s="92"/>
      <c r="JXA10" s="92"/>
      <c r="JXB10" s="92"/>
      <c r="JXC10" s="92"/>
      <c r="JXD10" s="92"/>
      <c r="JXE10" s="92"/>
      <c r="JXF10" s="92"/>
      <c r="JXG10" s="92"/>
      <c r="JXH10" s="92"/>
      <c r="JXI10" s="92"/>
      <c r="JXJ10" s="92"/>
      <c r="JXK10" s="92"/>
      <c r="JXL10" s="92"/>
      <c r="JXM10" s="92"/>
      <c r="JXN10" s="92"/>
      <c r="JXO10" s="92"/>
      <c r="JXP10" s="92"/>
      <c r="JXQ10" s="92"/>
      <c r="JXR10" s="92"/>
      <c r="JXS10" s="92"/>
      <c r="JXT10" s="92"/>
      <c r="JXU10" s="92"/>
      <c r="JXV10" s="92"/>
      <c r="JXW10" s="92"/>
      <c r="JXX10" s="92"/>
      <c r="JXY10" s="92"/>
      <c r="JXZ10" s="92"/>
      <c r="JYA10" s="92"/>
      <c r="JYB10" s="92"/>
      <c r="JYC10" s="92"/>
      <c r="JYD10" s="92"/>
      <c r="JYE10" s="92"/>
      <c r="JYF10" s="92"/>
      <c r="JYG10" s="92"/>
      <c r="JYH10" s="92"/>
      <c r="JYI10" s="92"/>
      <c r="JYJ10" s="92"/>
      <c r="JYK10" s="92"/>
      <c r="JYL10" s="92"/>
      <c r="JYM10" s="92"/>
      <c r="JYN10" s="92"/>
      <c r="JYO10" s="92"/>
      <c r="JYP10" s="92"/>
      <c r="JYQ10" s="92"/>
      <c r="JYR10" s="92"/>
      <c r="JYS10" s="92"/>
      <c r="JYT10" s="92"/>
      <c r="JYU10" s="92"/>
      <c r="JYV10" s="92"/>
      <c r="JYW10" s="92"/>
      <c r="JYX10" s="92"/>
      <c r="JYY10" s="92"/>
      <c r="JYZ10" s="92"/>
      <c r="JZA10" s="92"/>
      <c r="JZB10" s="92"/>
      <c r="JZC10" s="92"/>
      <c r="JZD10" s="92"/>
      <c r="JZE10" s="92"/>
      <c r="JZF10" s="92"/>
      <c r="JZG10" s="92"/>
      <c r="JZH10" s="92"/>
      <c r="JZI10" s="92"/>
      <c r="JZJ10" s="92"/>
      <c r="JZK10" s="92"/>
      <c r="JZL10" s="92"/>
      <c r="JZM10" s="92"/>
      <c r="JZN10" s="92"/>
      <c r="JZO10" s="92"/>
      <c r="JZP10" s="92"/>
      <c r="JZQ10" s="92"/>
      <c r="JZR10" s="92"/>
      <c r="JZS10" s="92"/>
      <c r="JZT10" s="92"/>
      <c r="JZU10" s="92"/>
      <c r="JZV10" s="92"/>
      <c r="JZW10" s="92"/>
      <c r="JZX10" s="92"/>
      <c r="JZY10" s="92"/>
      <c r="JZZ10" s="92"/>
      <c r="KAA10" s="92"/>
      <c r="KAB10" s="92"/>
      <c r="KAC10" s="92"/>
      <c r="KAD10" s="92"/>
      <c r="KAE10" s="92"/>
      <c r="KAF10" s="92"/>
      <c r="KAG10" s="92"/>
      <c r="KAH10" s="92"/>
      <c r="KAI10" s="92"/>
      <c r="KAJ10" s="92"/>
      <c r="KAK10" s="92"/>
      <c r="KAL10" s="92"/>
      <c r="KAM10" s="92"/>
      <c r="KAN10" s="92"/>
      <c r="KAO10" s="92"/>
      <c r="KAP10" s="92"/>
      <c r="KAQ10" s="92"/>
      <c r="KAR10" s="92"/>
      <c r="KAS10" s="92"/>
      <c r="KAT10" s="92"/>
      <c r="KAU10" s="92"/>
      <c r="KAV10" s="92"/>
      <c r="KAW10" s="92"/>
      <c r="KAX10" s="92"/>
      <c r="KAY10" s="92"/>
      <c r="KAZ10" s="92"/>
      <c r="KBA10" s="92"/>
      <c r="KBB10" s="92"/>
      <c r="KBC10" s="92"/>
      <c r="KBD10" s="92"/>
      <c r="KBE10" s="92"/>
      <c r="KBF10" s="92"/>
      <c r="KBG10" s="92"/>
      <c r="KBH10" s="92"/>
      <c r="KBI10" s="92"/>
      <c r="KBJ10" s="92"/>
      <c r="KBK10" s="92"/>
      <c r="KBL10" s="92"/>
      <c r="KBM10" s="92"/>
      <c r="KBN10" s="92"/>
      <c r="KBO10" s="92"/>
      <c r="KBP10" s="92"/>
      <c r="KBQ10" s="92"/>
      <c r="KBR10" s="92"/>
      <c r="KBS10" s="92"/>
      <c r="KBT10" s="92"/>
      <c r="KBU10" s="92"/>
      <c r="KBV10" s="92"/>
      <c r="KBW10" s="92"/>
      <c r="KBX10" s="92"/>
      <c r="KBY10" s="92"/>
      <c r="KBZ10" s="92"/>
      <c r="KCA10" s="92"/>
      <c r="KCB10" s="92"/>
      <c r="KCC10" s="92"/>
      <c r="KCD10" s="92"/>
      <c r="KCE10" s="92"/>
      <c r="KCF10" s="92"/>
      <c r="KCG10" s="92"/>
      <c r="KCH10" s="92"/>
      <c r="KCI10" s="92"/>
      <c r="KCJ10" s="92"/>
      <c r="KCK10" s="92"/>
      <c r="KCL10" s="92"/>
      <c r="KCM10" s="92"/>
      <c r="KCN10" s="92"/>
      <c r="KCO10" s="92"/>
      <c r="KCP10" s="92"/>
      <c r="KCQ10" s="92"/>
      <c r="KCR10" s="92"/>
      <c r="KCS10" s="92"/>
      <c r="KCT10" s="92"/>
      <c r="KCU10" s="92"/>
      <c r="KCV10" s="92"/>
      <c r="KCW10" s="92"/>
      <c r="KCX10" s="92"/>
      <c r="KCY10" s="92"/>
      <c r="KCZ10" s="92"/>
      <c r="KDA10" s="92"/>
      <c r="KDB10" s="92"/>
      <c r="KDC10" s="92"/>
      <c r="KDD10" s="92"/>
      <c r="KDE10" s="92"/>
      <c r="KDF10" s="92"/>
      <c r="KDG10" s="92"/>
      <c r="KDH10" s="92"/>
      <c r="KDI10" s="92"/>
      <c r="KDJ10" s="92"/>
      <c r="KDK10" s="92"/>
      <c r="KDL10" s="92"/>
      <c r="KDM10" s="92"/>
      <c r="KDN10" s="92"/>
      <c r="KDO10" s="92"/>
      <c r="KDP10" s="92"/>
      <c r="KDQ10" s="92"/>
      <c r="KDR10" s="92"/>
      <c r="KDS10" s="92"/>
      <c r="KDT10" s="92"/>
      <c r="KDU10" s="92"/>
      <c r="KDV10" s="92"/>
      <c r="KDW10" s="92"/>
      <c r="KDX10" s="92"/>
      <c r="KDY10" s="92"/>
      <c r="KDZ10" s="92"/>
      <c r="KEA10" s="92"/>
      <c r="KEB10" s="92"/>
      <c r="KEC10" s="92"/>
      <c r="KED10" s="92"/>
      <c r="KEE10" s="92"/>
      <c r="KEF10" s="92"/>
      <c r="KEG10" s="92"/>
      <c r="KEH10" s="92"/>
      <c r="KEI10" s="92"/>
      <c r="KEJ10" s="92"/>
      <c r="KEK10" s="92"/>
      <c r="KEL10" s="92"/>
      <c r="KEM10" s="92"/>
      <c r="KEN10" s="92"/>
      <c r="KEO10" s="92"/>
      <c r="KEP10" s="92"/>
      <c r="KEQ10" s="92"/>
      <c r="KER10" s="92"/>
      <c r="KES10" s="92"/>
      <c r="KET10" s="92"/>
      <c r="KEU10" s="92"/>
      <c r="KEV10" s="92"/>
      <c r="KEW10" s="92"/>
      <c r="KEX10" s="92"/>
      <c r="KEY10" s="92"/>
      <c r="KEZ10" s="92"/>
      <c r="KFA10" s="92"/>
      <c r="KFB10" s="92"/>
      <c r="KFC10" s="92"/>
      <c r="KFD10" s="92"/>
      <c r="KFE10" s="92"/>
      <c r="KFF10" s="92"/>
      <c r="KFG10" s="92"/>
      <c r="KFH10" s="92"/>
      <c r="KFI10" s="92"/>
      <c r="KFJ10" s="92"/>
      <c r="KFK10" s="92"/>
      <c r="KFL10" s="92"/>
      <c r="KFM10" s="92"/>
      <c r="KFN10" s="92"/>
      <c r="KFO10" s="92"/>
      <c r="KFP10" s="92"/>
      <c r="KFQ10" s="92"/>
      <c r="KFR10" s="92"/>
      <c r="KFS10" s="92"/>
      <c r="KFT10" s="92"/>
      <c r="KFU10" s="92"/>
      <c r="KFV10" s="92"/>
      <c r="KFW10" s="92"/>
      <c r="KFX10" s="92"/>
      <c r="KFY10" s="92"/>
      <c r="KFZ10" s="92"/>
      <c r="KGA10" s="92"/>
      <c r="KGB10" s="92"/>
      <c r="KGC10" s="92"/>
      <c r="KGD10" s="92"/>
      <c r="KGE10" s="92"/>
      <c r="KGF10" s="92"/>
      <c r="KGG10" s="92"/>
      <c r="KGH10" s="92"/>
      <c r="KGI10" s="92"/>
      <c r="KGJ10" s="92"/>
      <c r="KGK10" s="92"/>
      <c r="KGL10" s="92"/>
      <c r="KGM10" s="92"/>
      <c r="KGN10" s="92"/>
      <c r="KGO10" s="92"/>
      <c r="KGP10" s="92"/>
      <c r="KGQ10" s="92"/>
      <c r="KGR10" s="92"/>
      <c r="KGS10" s="92"/>
      <c r="KGT10" s="92"/>
      <c r="KGU10" s="92"/>
      <c r="KGV10" s="92"/>
      <c r="KGW10" s="92"/>
      <c r="KGX10" s="92"/>
      <c r="KGY10" s="92"/>
      <c r="KGZ10" s="92"/>
      <c r="KHA10" s="92"/>
      <c r="KHB10" s="92"/>
      <c r="KHC10" s="92"/>
      <c r="KHD10" s="92"/>
      <c r="KHE10" s="92"/>
      <c r="KHF10" s="92"/>
      <c r="KHG10" s="92"/>
      <c r="KHH10" s="92"/>
      <c r="KHI10" s="92"/>
      <c r="KHJ10" s="92"/>
      <c r="KHK10" s="92"/>
      <c r="KHL10" s="92"/>
      <c r="KHM10" s="92"/>
      <c r="KHN10" s="92"/>
      <c r="KHO10" s="92"/>
      <c r="KHP10" s="92"/>
      <c r="KHQ10" s="92"/>
      <c r="KHR10" s="92"/>
      <c r="KHS10" s="92"/>
      <c r="KHT10" s="92"/>
      <c r="KHU10" s="92"/>
      <c r="KHV10" s="92"/>
      <c r="KHW10" s="92"/>
      <c r="KHX10" s="92"/>
      <c r="KHY10" s="92"/>
      <c r="KHZ10" s="92"/>
      <c r="KIA10" s="92"/>
      <c r="KIB10" s="92"/>
      <c r="KIC10" s="92"/>
      <c r="KID10" s="92"/>
      <c r="KIE10" s="92"/>
      <c r="KIF10" s="92"/>
      <c r="KIG10" s="92"/>
      <c r="KIH10" s="92"/>
      <c r="KII10" s="92"/>
      <c r="KIJ10" s="92"/>
      <c r="KIK10" s="92"/>
      <c r="KIL10" s="92"/>
      <c r="KIM10" s="92"/>
      <c r="KIN10" s="92"/>
      <c r="KIO10" s="92"/>
      <c r="KIP10" s="92"/>
      <c r="KIQ10" s="92"/>
      <c r="KIR10" s="92"/>
      <c r="KIS10" s="92"/>
      <c r="KIT10" s="92"/>
      <c r="KIU10" s="92"/>
      <c r="KIV10" s="92"/>
      <c r="KIW10" s="92"/>
      <c r="KIX10" s="92"/>
      <c r="KIY10" s="92"/>
      <c r="KIZ10" s="92"/>
      <c r="KJA10" s="92"/>
      <c r="KJB10" s="92"/>
      <c r="KJC10" s="92"/>
      <c r="KJD10" s="92"/>
      <c r="KJE10" s="92"/>
      <c r="KJF10" s="92"/>
      <c r="KJG10" s="92"/>
      <c r="KJH10" s="92"/>
      <c r="KJI10" s="92"/>
      <c r="KJJ10" s="92"/>
      <c r="KJK10" s="92"/>
      <c r="KJL10" s="92"/>
      <c r="KJM10" s="92"/>
      <c r="KJN10" s="92"/>
      <c r="KJO10" s="92"/>
      <c r="KJP10" s="92"/>
      <c r="KJQ10" s="92"/>
      <c r="KJR10" s="92"/>
      <c r="KJS10" s="92"/>
      <c r="KJT10" s="92"/>
      <c r="KJU10" s="92"/>
      <c r="KJV10" s="92"/>
      <c r="KJW10" s="92"/>
      <c r="KJX10" s="92"/>
      <c r="KJY10" s="92"/>
      <c r="KJZ10" s="92"/>
      <c r="KKA10" s="92"/>
      <c r="KKB10" s="92"/>
      <c r="KKC10" s="92"/>
      <c r="KKD10" s="92"/>
      <c r="KKE10" s="92"/>
      <c r="KKF10" s="92"/>
      <c r="KKG10" s="92"/>
      <c r="KKH10" s="92"/>
      <c r="KKI10" s="92"/>
      <c r="KKJ10" s="92"/>
      <c r="KKK10" s="92"/>
      <c r="KKL10" s="92"/>
      <c r="KKM10" s="92"/>
      <c r="KKN10" s="92"/>
      <c r="KKO10" s="92"/>
      <c r="KKP10" s="92"/>
      <c r="KKQ10" s="92"/>
      <c r="KKR10" s="92"/>
      <c r="KKS10" s="92"/>
      <c r="KKT10" s="92"/>
      <c r="KKU10" s="92"/>
      <c r="KKV10" s="92"/>
      <c r="KKW10" s="92"/>
      <c r="KKX10" s="92"/>
      <c r="KKY10" s="92"/>
      <c r="KKZ10" s="92"/>
      <c r="KLA10" s="92"/>
      <c r="KLB10" s="92"/>
      <c r="KLC10" s="92"/>
      <c r="KLD10" s="92"/>
      <c r="KLE10" s="92"/>
      <c r="KLF10" s="92"/>
      <c r="KLG10" s="92"/>
      <c r="KLH10" s="92"/>
      <c r="KLI10" s="92"/>
      <c r="KLJ10" s="92"/>
      <c r="KLK10" s="92"/>
      <c r="KLL10" s="92"/>
      <c r="KLM10" s="92"/>
      <c r="KLN10" s="92"/>
      <c r="KLO10" s="92"/>
      <c r="KLP10" s="92"/>
      <c r="KLQ10" s="92"/>
      <c r="KLR10" s="92"/>
      <c r="KLS10" s="92"/>
      <c r="KLT10" s="92"/>
      <c r="KLU10" s="92"/>
      <c r="KLV10" s="92"/>
      <c r="KLW10" s="92"/>
      <c r="KLX10" s="92"/>
      <c r="KLY10" s="92"/>
      <c r="KLZ10" s="92"/>
      <c r="KMA10" s="92"/>
      <c r="KMB10" s="92"/>
      <c r="KMC10" s="92"/>
      <c r="KMD10" s="92"/>
      <c r="KME10" s="92"/>
      <c r="KMF10" s="92"/>
      <c r="KMG10" s="92"/>
      <c r="KMH10" s="92"/>
      <c r="KMI10" s="92"/>
      <c r="KMJ10" s="92"/>
      <c r="KMK10" s="92"/>
      <c r="KML10" s="92"/>
      <c r="KMM10" s="92"/>
      <c r="KMN10" s="92"/>
      <c r="KMO10" s="92"/>
      <c r="KMP10" s="92"/>
      <c r="KMQ10" s="92"/>
      <c r="KMR10" s="92"/>
      <c r="KMS10" s="92"/>
      <c r="KMT10" s="92"/>
      <c r="KMU10" s="92"/>
      <c r="KMV10" s="92"/>
      <c r="KMW10" s="92"/>
      <c r="KMX10" s="92"/>
      <c r="KMY10" s="92"/>
      <c r="KMZ10" s="92"/>
      <c r="KNA10" s="92"/>
      <c r="KNB10" s="92"/>
      <c r="KNC10" s="92"/>
      <c r="KND10" s="92"/>
      <c r="KNE10" s="92"/>
      <c r="KNF10" s="92"/>
      <c r="KNG10" s="92"/>
      <c r="KNH10" s="92"/>
      <c r="KNI10" s="92"/>
      <c r="KNJ10" s="92"/>
      <c r="KNK10" s="92"/>
      <c r="KNL10" s="92"/>
      <c r="KNM10" s="92"/>
      <c r="KNN10" s="92"/>
      <c r="KNO10" s="92"/>
      <c r="KNP10" s="92"/>
      <c r="KNQ10" s="92"/>
      <c r="KNR10" s="92"/>
      <c r="KNS10" s="92"/>
      <c r="KNT10" s="92"/>
      <c r="KNU10" s="92"/>
      <c r="KNV10" s="92"/>
      <c r="KNW10" s="92"/>
      <c r="KNX10" s="92"/>
      <c r="KNY10" s="92"/>
      <c r="KNZ10" s="92"/>
      <c r="KOA10" s="92"/>
      <c r="KOB10" s="92"/>
      <c r="KOC10" s="92"/>
      <c r="KOD10" s="92"/>
      <c r="KOE10" s="92"/>
      <c r="KOF10" s="92"/>
      <c r="KOG10" s="92"/>
      <c r="KOH10" s="92"/>
      <c r="KOI10" s="92"/>
      <c r="KOJ10" s="92"/>
      <c r="KOK10" s="92"/>
      <c r="KOL10" s="92"/>
      <c r="KOM10" s="92"/>
      <c r="KON10" s="92"/>
      <c r="KOO10" s="92"/>
      <c r="KOP10" s="92"/>
      <c r="KOQ10" s="92"/>
      <c r="KOR10" s="92"/>
      <c r="KOS10" s="92"/>
      <c r="KOT10" s="92"/>
      <c r="KOU10" s="92"/>
      <c r="KOV10" s="92"/>
      <c r="KOW10" s="92"/>
      <c r="KOX10" s="92"/>
      <c r="KOY10" s="92"/>
      <c r="KOZ10" s="92"/>
      <c r="KPA10" s="92"/>
      <c r="KPB10" s="92"/>
      <c r="KPC10" s="92"/>
      <c r="KPD10" s="92"/>
      <c r="KPE10" s="92"/>
      <c r="KPF10" s="92"/>
      <c r="KPG10" s="92"/>
      <c r="KPH10" s="92"/>
      <c r="KPI10" s="92"/>
      <c r="KPJ10" s="92"/>
      <c r="KPK10" s="92"/>
      <c r="KPL10" s="92"/>
      <c r="KPM10" s="92"/>
      <c r="KPN10" s="92"/>
      <c r="KPO10" s="92"/>
      <c r="KPP10" s="92"/>
      <c r="KPQ10" s="92"/>
      <c r="KPR10" s="92"/>
      <c r="KPS10" s="92"/>
      <c r="KPT10" s="92"/>
      <c r="KPU10" s="92"/>
      <c r="KPV10" s="92"/>
      <c r="KPW10" s="92"/>
      <c r="KPX10" s="92"/>
      <c r="KPY10" s="92"/>
      <c r="KPZ10" s="92"/>
      <c r="KQA10" s="92"/>
      <c r="KQB10" s="92"/>
      <c r="KQC10" s="92"/>
      <c r="KQD10" s="92"/>
      <c r="KQE10" s="92"/>
      <c r="KQF10" s="92"/>
      <c r="KQG10" s="92"/>
      <c r="KQH10" s="92"/>
      <c r="KQI10" s="92"/>
      <c r="KQJ10" s="92"/>
      <c r="KQK10" s="92"/>
      <c r="KQL10" s="92"/>
      <c r="KQM10" s="92"/>
      <c r="KQN10" s="92"/>
      <c r="KQO10" s="92"/>
      <c r="KQP10" s="92"/>
      <c r="KQQ10" s="92"/>
      <c r="KQR10" s="92"/>
      <c r="KQS10" s="92"/>
      <c r="KQT10" s="92"/>
      <c r="KQU10" s="92"/>
      <c r="KQV10" s="92"/>
      <c r="KQW10" s="92"/>
      <c r="KQX10" s="92"/>
      <c r="KQY10" s="92"/>
      <c r="KQZ10" s="92"/>
      <c r="KRA10" s="92"/>
      <c r="KRB10" s="92"/>
      <c r="KRC10" s="92"/>
      <c r="KRD10" s="92"/>
      <c r="KRE10" s="92"/>
      <c r="KRF10" s="92"/>
      <c r="KRG10" s="92"/>
      <c r="KRH10" s="92"/>
      <c r="KRI10" s="92"/>
      <c r="KRJ10" s="92"/>
      <c r="KRK10" s="92"/>
      <c r="KRL10" s="92"/>
      <c r="KRM10" s="92"/>
      <c r="KRN10" s="92"/>
      <c r="KRO10" s="92"/>
      <c r="KRP10" s="92"/>
      <c r="KRQ10" s="92"/>
      <c r="KRR10" s="92"/>
      <c r="KRS10" s="92"/>
      <c r="KRT10" s="92"/>
      <c r="KRU10" s="92"/>
      <c r="KRV10" s="92"/>
      <c r="KRW10" s="92"/>
      <c r="KRX10" s="92"/>
      <c r="KRY10" s="92"/>
      <c r="KRZ10" s="92"/>
      <c r="KSA10" s="92"/>
      <c r="KSB10" s="92"/>
      <c r="KSC10" s="92"/>
      <c r="KSD10" s="92"/>
      <c r="KSE10" s="92"/>
      <c r="KSF10" s="92"/>
      <c r="KSG10" s="92"/>
      <c r="KSH10" s="92"/>
      <c r="KSI10" s="92"/>
      <c r="KSJ10" s="92"/>
      <c r="KSK10" s="92"/>
      <c r="KSL10" s="92"/>
      <c r="KSM10" s="92"/>
      <c r="KSN10" s="92"/>
      <c r="KSO10" s="92"/>
      <c r="KSP10" s="92"/>
      <c r="KSQ10" s="92"/>
      <c r="KSR10" s="92"/>
      <c r="KSS10" s="92"/>
      <c r="KST10" s="92"/>
      <c r="KSU10" s="92"/>
      <c r="KSV10" s="92"/>
      <c r="KSW10" s="92"/>
      <c r="KSX10" s="92"/>
      <c r="KSY10" s="92"/>
      <c r="KSZ10" s="92"/>
      <c r="KTA10" s="92"/>
      <c r="KTB10" s="92"/>
      <c r="KTC10" s="92"/>
      <c r="KTD10" s="92"/>
      <c r="KTE10" s="92"/>
      <c r="KTF10" s="92"/>
      <c r="KTG10" s="92"/>
      <c r="KTH10" s="92"/>
      <c r="KTI10" s="92"/>
      <c r="KTJ10" s="92"/>
      <c r="KTK10" s="92"/>
      <c r="KTL10" s="92"/>
      <c r="KTM10" s="92"/>
      <c r="KTN10" s="92"/>
      <c r="KTO10" s="92"/>
      <c r="KTP10" s="92"/>
      <c r="KTQ10" s="92"/>
      <c r="KTR10" s="92"/>
      <c r="KTS10" s="92"/>
      <c r="KTT10" s="92"/>
      <c r="KTU10" s="92"/>
      <c r="KTV10" s="92"/>
      <c r="KTW10" s="92"/>
      <c r="KTX10" s="92"/>
      <c r="KTY10" s="92"/>
      <c r="KTZ10" s="92"/>
      <c r="KUA10" s="92"/>
      <c r="KUB10" s="92"/>
      <c r="KUC10" s="92"/>
      <c r="KUD10" s="92"/>
      <c r="KUE10" s="92"/>
      <c r="KUF10" s="92"/>
      <c r="KUG10" s="92"/>
      <c r="KUH10" s="92"/>
      <c r="KUI10" s="92"/>
      <c r="KUJ10" s="92"/>
      <c r="KUK10" s="92"/>
      <c r="KUL10" s="92"/>
      <c r="KUM10" s="92"/>
      <c r="KUN10" s="92"/>
      <c r="KUO10" s="92"/>
      <c r="KUP10" s="92"/>
      <c r="KUQ10" s="92"/>
      <c r="KUR10" s="92"/>
      <c r="KUS10" s="92"/>
      <c r="KUT10" s="92"/>
      <c r="KUU10" s="92"/>
      <c r="KUV10" s="92"/>
      <c r="KUW10" s="92"/>
      <c r="KUX10" s="92"/>
      <c r="KUY10" s="92"/>
      <c r="KUZ10" s="92"/>
      <c r="KVA10" s="92"/>
      <c r="KVB10" s="92"/>
      <c r="KVC10" s="92"/>
      <c r="KVD10" s="92"/>
      <c r="KVE10" s="92"/>
      <c r="KVF10" s="92"/>
      <c r="KVG10" s="92"/>
      <c r="KVH10" s="92"/>
      <c r="KVI10" s="92"/>
      <c r="KVJ10" s="92"/>
      <c r="KVK10" s="92"/>
      <c r="KVL10" s="92"/>
      <c r="KVM10" s="92"/>
      <c r="KVN10" s="92"/>
      <c r="KVO10" s="92"/>
      <c r="KVP10" s="92"/>
      <c r="KVQ10" s="92"/>
      <c r="KVR10" s="92"/>
      <c r="KVS10" s="92"/>
      <c r="KVT10" s="92"/>
      <c r="KVU10" s="92"/>
      <c r="KVV10" s="92"/>
      <c r="KVW10" s="92"/>
      <c r="KVX10" s="92"/>
      <c r="KVY10" s="92"/>
      <c r="KVZ10" s="92"/>
      <c r="KWA10" s="92"/>
      <c r="KWB10" s="92"/>
      <c r="KWC10" s="92"/>
      <c r="KWD10" s="92"/>
      <c r="KWE10" s="92"/>
      <c r="KWF10" s="92"/>
      <c r="KWG10" s="92"/>
      <c r="KWH10" s="92"/>
      <c r="KWI10" s="92"/>
      <c r="KWJ10" s="92"/>
      <c r="KWK10" s="92"/>
      <c r="KWL10" s="92"/>
      <c r="KWM10" s="92"/>
      <c r="KWN10" s="92"/>
      <c r="KWO10" s="92"/>
      <c r="KWP10" s="92"/>
      <c r="KWQ10" s="92"/>
      <c r="KWR10" s="92"/>
      <c r="KWS10" s="92"/>
      <c r="KWT10" s="92"/>
      <c r="KWU10" s="92"/>
      <c r="KWV10" s="92"/>
      <c r="KWW10" s="92"/>
      <c r="KWX10" s="92"/>
      <c r="KWY10" s="92"/>
      <c r="KWZ10" s="92"/>
      <c r="KXA10" s="92"/>
      <c r="KXB10" s="92"/>
      <c r="KXC10" s="92"/>
      <c r="KXD10" s="92"/>
      <c r="KXE10" s="92"/>
      <c r="KXF10" s="92"/>
      <c r="KXG10" s="92"/>
      <c r="KXH10" s="92"/>
      <c r="KXI10" s="92"/>
      <c r="KXJ10" s="92"/>
      <c r="KXK10" s="92"/>
      <c r="KXL10" s="92"/>
      <c r="KXM10" s="92"/>
      <c r="KXN10" s="92"/>
      <c r="KXO10" s="92"/>
      <c r="KXP10" s="92"/>
      <c r="KXQ10" s="92"/>
      <c r="KXR10" s="92"/>
      <c r="KXS10" s="92"/>
      <c r="KXT10" s="92"/>
      <c r="KXU10" s="92"/>
      <c r="KXV10" s="92"/>
      <c r="KXW10" s="92"/>
      <c r="KXX10" s="92"/>
      <c r="KXY10" s="92"/>
      <c r="KXZ10" s="92"/>
      <c r="KYA10" s="92"/>
      <c r="KYB10" s="92"/>
      <c r="KYC10" s="92"/>
      <c r="KYD10" s="92"/>
      <c r="KYE10" s="92"/>
      <c r="KYF10" s="92"/>
      <c r="KYG10" s="92"/>
      <c r="KYH10" s="92"/>
      <c r="KYI10" s="92"/>
      <c r="KYJ10" s="92"/>
      <c r="KYK10" s="92"/>
      <c r="KYL10" s="92"/>
      <c r="KYM10" s="92"/>
      <c r="KYN10" s="92"/>
      <c r="KYO10" s="92"/>
      <c r="KYP10" s="92"/>
      <c r="KYQ10" s="92"/>
      <c r="KYR10" s="92"/>
      <c r="KYS10" s="92"/>
      <c r="KYT10" s="92"/>
      <c r="KYU10" s="92"/>
      <c r="KYV10" s="92"/>
      <c r="KYW10" s="92"/>
      <c r="KYX10" s="92"/>
      <c r="KYY10" s="92"/>
      <c r="KYZ10" s="92"/>
      <c r="KZA10" s="92"/>
      <c r="KZB10" s="92"/>
      <c r="KZC10" s="92"/>
      <c r="KZD10" s="92"/>
      <c r="KZE10" s="92"/>
      <c r="KZF10" s="92"/>
      <c r="KZG10" s="92"/>
      <c r="KZH10" s="92"/>
      <c r="KZI10" s="92"/>
      <c r="KZJ10" s="92"/>
      <c r="KZK10" s="92"/>
      <c r="KZL10" s="92"/>
      <c r="KZM10" s="92"/>
      <c r="KZN10" s="92"/>
      <c r="KZO10" s="92"/>
      <c r="KZP10" s="92"/>
      <c r="KZQ10" s="92"/>
      <c r="KZR10" s="92"/>
      <c r="KZS10" s="92"/>
      <c r="KZT10" s="92"/>
      <c r="KZU10" s="92"/>
      <c r="KZV10" s="92"/>
      <c r="KZW10" s="92"/>
      <c r="KZX10" s="92"/>
      <c r="KZY10" s="92"/>
      <c r="KZZ10" s="92"/>
      <c r="LAA10" s="92"/>
      <c r="LAB10" s="92"/>
      <c r="LAC10" s="92"/>
      <c r="LAD10" s="92"/>
      <c r="LAE10" s="92"/>
      <c r="LAF10" s="92"/>
      <c r="LAG10" s="92"/>
      <c r="LAH10" s="92"/>
      <c r="LAI10" s="92"/>
      <c r="LAJ10" s="92"/>
      <c r="LAK10" s="92"/>
      <c r="LAL10" s="92"/>
      <c r="LAM10" s="92"/>
      <c r="LAN10" s="92"/>
      <c r="LAO10" s="92"/>
      <c r="LAP10" s="92"/>
      <c r="LAQ10" s="92"/>
      <c r="LAR10" s="92"/>
      <c r="LAS10" s="92"/>
      <c r="LAT10" s="92"/>
      <c r="LAU10" s="92"/>
      <c r="LAV10" s="92"/>
      <c r="LAW10" s="92"/>
      <c r="LAX10" s="92"/>
      <c r="LAY10" s="92"/>
      <c r="LAZ10" s="92"/>
      <c r="LBA10" s="92"/>
      <c r="LBB10" s="92"/>
      <c r="LBC10" s="92"/>
      <c r="LBD10" s="92"/>
      <c r="LBE10" s="92"/>
      <c r="LBF10" s="92"/>
      <c r="LBG10" s="92"/>
      <c r="LBH10" s="92"/>
      <c r="LBI10" s="92"/>
      <c r="LBJ10" s="92"/>
      <c r="LBK10" s="92"/>
      <c r="LBL10" s="92"/>
      <c r="LBM10" s="92"/>
      <c r="LBN10" s="92"/>
      <c r="LBO10" s="92"/>
      <c r="LBP10" s="92"/>
      <c r="LBQ10" s="92"/>
      <c r="LBR10" s="92"/>
      <c r="LBS10" s="92"/>
      <c r="LBT10" s="92"/>
      <c r="LBU10" s="92"/>
      <c r="LBV10" s="92"/>
      <c r="LBW10" s="92"/>
      <c r="LBX10" s="92"/>
      <c r="LBY10" s="92"/>
      <c r="LBZ10" s="92"/>
      <c r="LCA10" s="92"/>
      <c r="LCB10" s="92"/>
      <c r="LCC10" s="92"/>
      <c r="LCD10" s="92"/>
      <c r="LCE10" s="92"/>
      <c r="LCF10" s="92"/>
      <c r="LCG10" s="92"/>
      <c r="LCH10" s="92"/>
      <c r="LCI10" s="92"/>
      <c r="LCJ10" s="92"/>
      <c r="LCK10" s="92"/>
      <c r="LCL10" s="92"/>
      <c r="LCM10" s="92"/>
      <c r="LCN10" s="92"/>
      <c r="LCO10" s="92"/>
      <c r="LCP10" s="92"/>
      <c r="LCQ10" s="92"/>
      <c r="LCR10" s="92"/>
      <c r="LCS10" s="92"/>
      <c r="LCT10" s="92"/>
      <c r="LCU10" s="92"/>
      <c r="LCV10" s="92"/>
      <c r="LCW10" s="92"/>
      <c r="LCX10" s="92"/>
      <c r="LCY10" s="92"/>
      <c r="LCZ10" s="92"/>
      <c r="LDA10" s="92"/>
      <c r="LDB10" s="92"/>
      <c r="LDC10" s="92"/>
      <c r="LDD10" s="92"/>
      <c r="LDE10" s="92"/>
      <c r="LDF10" s="92"/>
      <c r="LDG10" s="92"/>
      <c r="LDH10" s="92"/>
      <c r="LDI10" s="92"/>
      <c r="LDJ10" s="92"/>
      <c r="LDK10" s="92"/>
      <c r="LDL10" s="92"/>
      <c r="LDM10" s="92"/>
      <c r="LDN10" s="92"/>
      <c r="LDO10" s="92"/>
      <c r="LDP10" s="92"/>
      <c r="LDQ10" s="92"/>
      <c r="LDR10" s="92"/>
      <c r="LDS10" s="92"/>
      <c r="LDT10" s="92"/>
      <c r="LDU10" s="92"/>
      <c r="LDV10" s="92"/>
      <c r="LDW10" s="92"/>
      <c r="LDX10" s="92"/>
      <c r="LDY10" s="92"/>
      <c r="LDZ10" s="92"/>
      <c r="LEA10" s="92"/>
      <c r="LEB10" s="92"/>
      <c r="LEC10" s="92"/>
      <c r="LED10" s="92"/>
      <c r="LEE10" s="92"/>
      <c r="LEF10" s="92"/>
      <c r="LEG10" s="92"/>
      <c r="LEH10" s="92"/>
      <c r="LEI10" s="92"/>
      <c r="LEJ10" s="92"/>
      <c r="LEK10" s="92"/>
      <c r="LEL10" s="92"/>
      <c r="LEM10" s="92"/>
      <c r="LEN10" s="92"/>
      <c r="LEO10" s="92"/>
      <c r="LEP10" s="92"/>
      <c r="LEQ10" s="92"/>
      <c r="LER10" s="92"/>
      <c r="LES10" s="92"/>
      <c r="LET10" s="92"/>
      <c r="LEU10" s="92"/>
      <c r="LEV10" s="92"/>
      <c r="LEW10" s="92"/>
      <c r="LEX10" s="92"/>
      <c r="LEY10" s="92"/>
      <c r="LEZ10" s="92"/>
      <c r="LFA10" s="92"/>
      <c r="LFB10" s="92"/>
      <c r="LFC10" s="92"/>
      <c r="LFD10" s="92"/>
      <c r="LFE10" s="92"/>
      <c r="LFF10" s="92"/>
      <c r="LFG10" s="92"/>
      <c r="LFH10" s="92"/>
      <c r="LFI10" s="92"/>
      <c r="LFJ10" s="92"/>
      <c r="LFK10" s="92"/>
      <c r="LFL10" s="92"/>
      <c r="LFM10" s="92"/>
      <c r="LFN10" s="92"/>
      <c r="LFO10" s="92"/>
      <c r="LFP10" s="92"/>
      <c r="LFQ10" s="92"/>
      <c r="LFR10" s="92"/>
      <c r="LFS10" s="92"/>
      <c r="LFT10" s="92"/>
      <c r="LFU10" s="92"/>
      <c r="LFV10" s="92"/>
      <c r="LFW10" s="92"/>
      <c r="LFX10" s="92"/>
      <c r="LFY10" s="92"/>
      <c r="LFZ10" s="92"/>
      <c r="LGA10" s="92"/>
      <c r="LGB10" s="92"/>
      <c r="LGC10" s="92"/>
      <c r="LGD10" s="92"/>
      <c r="LGE10" s="92"/>
      <c r="LGF10" s="92"/>
      <c r="LGG10" s="92"/>
      <c r="LGH10" s="92"/>
      <c r="LGI10" s="92"/>
      <c r="LGJ10" s="92"/>
      <c r="LGK10" s="92"/>
      <c r="LGL10" s="92"/>
      <c r="LGM10" s="92"/>
      <c r="LGN10" s="92"/>
      <c r="LGO10" s="92"/>
      <c r="LGP10" s="92"/>
      <c r="LGQ10" s="92"/>
      <c r="LGR10" s="92"/>
      <c r="LGS10" s="92"/>
      <c r="LGT10" s="92"/>
      <c r="LGU10" s="92"/>
      <c r="LGV10" s="92"/>
      <c r="LGW10" s="92"/>
      <c r="LGX10" s="92"/>
      <c r="LGY10" s="92"/>
      <c r="LGZ10" s="92"/>
      <c r="LHA10" s="92"/>
      <c r="LHB10" s="92"/>
      <c r="LHC10" s="92"/>
      <c r="LHD10" s="92"/>
      <c r="LHE10" s="92"/>
      <c r="LHF10" s="92"/>
      <c r="LHG10" s="92"/>
      <c r="LHH10" s="92"/>
      <c r="LHI10" s="92"/>
      <c r="LHJ10" s="92"/>
      <c r="LHK10" s="92"/>
      <c r="LHL10" s="92"/>
      <c r="LHM10" s="92"/>
      <c r="LHN10" s="92"/>
      <c r="LHO10" s="92"/>
      <c r="LHP10" s="92"/>
      <c r="LHQ10" s="92"/>
      <c r="LHR10" s="92"/>
      <c r="LHS10" s="92"/>
      <c r="LHT10" s="92"/>
      <c r="LHU10" s="92"/>
      <c r="LHV10" s="92"/>
      <c r="LHW10" s="92"/>
      <c r="LHX10" s="92"/>
      <c r="LHY10" s="92"/>
      <c r="LHZ10" s="92"/>
      <c r="LIA10" s="92"/>
      <c r="LIB10" s="92"/>
      <c r="LIC10" s="92"/>
      <c r="LID10" s="92"/>
      <c r="LIE10" s="92"/>
      <c r="LIF10" s="92"/>
      <c r="LIG10" s="92"/>
      <c r="LIH10" s="92"/>
      <c r="LII10" s="92"/>
      <c r="LIJ10" s="92"/>
      <c r="LIK10" s="92"/>
      <c r="LIL10" s="92"/>
      <c r="LIM10" s="92"/>
      <c r="LIN10" s="92"/>
      <c r="LIO10" s="92"/>
      <c r="LIP10" s="92"/>
      <c r="LIQ10" s="92"/>
      <c r="LIR10" s="92"/>
      <c r="LIS10" s="92"/>
      <c r="LIT10" s="92"/>
      <c r="LIU10" s="92"/>
      <c r="LIV10" s="92"/>
      <c r="LIW10" s="92"/>
      <c r="LIX10" s="92"/>
      <c r="LIY10" s="92"/>
      <c r="LIZ10" s="92"/>
      <c r="LJA10" s="92"/>
      <c r="LJB10" s="92"/>
      <c r="LJC10" s="92"/>
      <c r="LJD10" s="92"/>
      <c r="LJE10" s="92"/>
      <c r="LJF10" s="92"/>
      <c r="LJG10" s="92"/>
      <c r="LJH10" s="92"/>
      <c r="LJI10" s="92"/>
      <c r="LJJ10" s="92"/>
      <c r="LJK10" s="92"/>
      <c r="LJL10" s="92"/>
      <c r="LJM10" s="92"/>
      <c r="LJN10" s="92"/>
      <c r="LJO10" s="92"/>
      <c r="LJP10" s="92"/>
      <c r="LJQ10" s="92"/>
      <c r="LJR10" s="92"/>
      <c r="LJS10" s="92"/>
      <c r="LJT10" s="92"/>
      <c r="LJU10" s="92"/>
      <c r="LJV10" s="92"/>
      <c r="LJW10" s="92"/>
      <c r="LJX10" s="92"/>
      <c r="LJY10" s="92"/>
      <c r="LJZ10" s="92"/>
      <c r="LKA10" s="92"/>
      <c r="LKB10" s="92"/>
      <c r="LKC10" s="92"/>
      <c r="LKD10" s="92"/>
      <c r="LKE10" s="92"/>
      <c r="LKF10" s="92"/>
      <c r="LKG10" s="92"/>
      <c r="LKH10" s="92"/>
      <c r="LKI10" s="92"/>
      <c r="LKJ10" s="92"/>
      <c r="LKK10" s="92"/>
      <c r="LKL10" s="92"/>
      <c r="LKM10" s="92"/>
      <c r="LKN10" s="92"/>
      <c r="LKO10" s="92"/>
      <c r="LKP10" s="92"/>
      <c r="LKQ10" s="92"/>
      <c r="LKR10" s="92"/>
      <c r="LKS10" s="92"/>
      <c r="LKT10" s="92"/>
      <c r="LKU10" s="92"/>
      <c r="LKV10" s="92"/>
      <c r="LKW10" s="92"/>
      <c r="LKX10" s="92"/>
      <c r="LKY10" s="92"/>
      <c r="LKZ10" s="92"/>
      <c r="LLA10" s="92"/>
      <c r="LLB10" s="92"/>
      <c r="LLC10" s="92"/>
      <c r="LLD10" s="92"/>
      <c r="LLE10" s="92"/>
      <c r="LLF10" s="92"/>
      <c r="LLG10" s="92"/>
      <c r="LLH10" s="92"/>
      <c r="LLI10" s="92"/>
      <c r="LLJ10" s="92"/>
      <c r="LLK10" s="92"/>
      <c r="LLL10" s="92"/>
      <c r="LLM10" s="92"/>
      <c r="LLN10" s="92"/>
      <c r="LLO10" s="92"/>
      <c r="LLP10" s="92"/>
      <c r="LLQ10" s="92"/>
      <c r="LLR10" s="92"/>
      <c r="LLS10" s="92"/>
      <c r="LLT10" s="92"/>
      <c r="LLU10" s="92"/>
      <c r="LLV10" s="92"/>
      <c r="LLW10" s="92"/>
      <c r="LLX10" s="92"/>
      <c r="LLY10" s="92"/>
      <c r="LLZ10" s="92"/>
      <c r="LMA10" s="92"/>
      <c r="LMB10" s="92"/>
      <c r="LMC10" s="92"/>
      <c r="LMD10" s="92"/>
      <c r="LME10" s="92"/>
      <c r="LMF10" s="92"/>
      <c r="LMG10" s="92"/>
      <c r="LMH10" s="92"/>
      <c r="LMI10" s="92"/>
      <c r="LMJ10" s="92"/>
      <c r="LMK10" s="92"/>
      <c r="LML10" s="92"/>
      <c r="LMM10" s="92"/>
      <c r="LMN10" s="92"/>
      <c r="LMO10" s="92"/>
      <c r="LMP10" s="92"/>
      <c r="LMQ10" s="92"/>
      <c r="LMR10" s="92"/>
      <c r="LMS10" s="92"/>
      <c r="LMT10" s="92"/>
      <c r="LMU10" s="92"/>
      <c r="LMV10" s="92"/>
      <c r="LMW10" s="92"/>
      <c r="LMX10" s="92"/>
      <c r="LMY10" s="92"/>
      <c r="LMZ10" s="92"/>
      <c r="LNA10" s="92"/>
      <c r="LNB10" s="92"/>
      <c r="LNC10" s="92"/>
      <c r="LND10" s="92"/>
      <c r="LNE10" s="92"/>
      <c r="LNF10" s="92"/>
      <c r="LNG10" s="92"/>
      <c r="LNH10" s="92"/>
      <c r="LNI10" s="92"/>
      <c r="LNJ10" s="92"/>
      <c r="LNK10" s="92"/>
      <c r="LNL10" s="92"/>
      <c r="LNM10" s="92"/>
      <c r="LNN10" s="92"/>
      <c r="LNO10" s="92"/>
      <c r="LNP10" s="92"/>
      <c r="LNQ10" s="92"/>
      <c r="LNR10" s="92"/>
      <c r="LNS10" s="92"/>
      <c r="LNT10" s="92"/>
      <c r="LNU10" s="92"/>
      <c r="LNV10" s="92"/>
      <c r="LNW10" s="92"/>
      <c r="LNX10" s="92"/>
      <c r="LNY10" s="92"/>
      <c r="LNZ10" s="92"/>
      <c r="LOA10" s="92"/>
      <c r="LOB10" s="92"/>
      <c r="LOC10" s="92"/>
      <c r="LOD10" s="92"/>
      <c r="LOE10" s="92"/>
      <c r="LOF10" s="92"/>
      <c r="LOG10" s="92"/>
      <c r="LOH10" s="92"/>
      <c r="LOI10" s="92"/>
      <c r="LOJ10" s="92"/>
      <c r="LOK10" s="92"/>
      <c r="LOL10" s="92"/>
      <c r="LOM10" s="92"/>
      <c r="LON10" s="92"/>
      <c r="LOO10" s="92"/>
      <c r="LOP10" s="92"/>
      <c r="LOQ10" s="92"/>
      <c r="LOR10" s="92"/>
      <c r="LOS10" s="92"/>
      <c r="LOT10" s="92"/>
      <c r="LOU10" s="92"/>
      <c r="LOV10" s="92"/>
      <c r="LOW10" s="92"/>
      <c r="LOX10" s="92"/>
      <c r="LOY10" s="92"/>
      <c r="LOZ10" s="92"/>
      <c r="LPA10" s="92"/>
      <c r="LPB10" s="92"/>
      <c r="LPC10" s="92"/>
      <c r="LPD10" s="92"/>
      <c r="LPE10" s="92"/>
      <c r="LPF10" s="92"/>
      <c r="LPG10" s="92"/>
      <c r="LPH10" s="92"/>
      <c r="LPI10" s="92"/>
      <c r="LPJ10" s="92"/>
      <c r="LPK10" s="92"/>
      <c r="LPL10" s="92"/>
      <c r="LPM10" s="92"/>
      <c r="LPN10" s="92"/>
      <c r="LPO10" s="92"/>
      <c r="LPP10" s="92"/>
      <c r="LPQ10" s="92"/>
      <c r="LPR10" s="92"/>
      <c r="LPS10" s="92"/>
      <c r="LPT10" s="92"/>
      <c r="LPU10" s="92"/>
      <c r="LPV10" s="92"/>
      <c r="LPW10" s="92"/>
      <c r="LPX10" s="92"/>
      <c r="LPY10" s="92"/>
      <c r="LPZ10" s="92"/>
      <c r="LQA10" s="92"/>
      <c r="LQB10" s="92"/>
      <c r="LQC10" s="92"/>
      <c r="LQD10" s="92"/>
      <c r="LQE10" s="92"/>
      <c r="LQF10" s="92"/>
      <c r="LQG10" s="92"/>
      <c r="LQH10" s="92"/>
      <c r="LQI10" s="92"/>
      <c r="LQJ10" s="92"/>
      <c r="LQK10" s="92"/>
      <c r="LQL10" s="92"/>
      <c r="LQM10" s="92"/>
      <c r="LQN10" s="92"/>
      <c r="LQO10" s="92"/>
      <c r="LQP10" s="92"/>
      <c r="LQQ10" s="92"/>
      <c r="LQR10" s="92"/>
      <c r="LQS10" s="92"/>
      <c r="LQT10" s="92"/>
      <c r="LQU10" s="92"/>
      <c r="LQV10" s="92"/>
      <c r="LQW10" s="92"/>
      <c r="LQX10" s="92"/>
      <c r="LQY10" s="92"/>
      <c r="LQZ10" s="92"/>
      <c r="LRA10" s="92"/>
      <c r="LRB10" s="92"/>
      <c r="LRC10" s="92"/>
      <c r="LRD10" s="92"/>
      <c r="LRE10" s="92"/>
      <c r="LRF10" s="92"/>
      <c r="LRG10" s="92"/>
      <c r="LRH10" s="92"/>
      <c r="LRI10" s="92"/>
      <c r="LRJ10" s="92"/>
      <c r="LRK10" s="92"/>
      <c r="LRL10" s="92"/>
      <c r="LRM10" s="92"/>
      <c r="LRN10" s="92"/>
      <c r="LRO10" s="92"/>
      <c r="LRP10" s="92"/>
      <c r="LRQ10" s="92"/>
      <c r="LRR10" s="92"/>
      <c r="LRS10" s="92"/>
      <c r="LRT10" s="92"/>
      <c r="LRU10" s="92"/>
      <c r="LRV10" s="92"/>
      <c r="LRW10" s="92"/>
      <c r="LRX10" s="92"/>
      <c r="LRY10" s="92"/>
      <c r="LRZ10" s="92"/>
      <c r="LSA10" s="92"/>
      <c r="LSB10" s="92"/>
      <c r="LSC10" s="92"/>
      <c r="LSD10" s="92"/>
      <c r="LSE10" s="92"/>
      <c r="LSF10" s="92"/>
      <c r="LSG10" s="92"/>
      <c r="LSH10" s="92"/>
      <c r="LSI10" s="92"/>
      <c r="LSJ10" s="92"/>
      <c r="LSK10" s="92"/>
      <c r="LSL10" s="92"/>
      <c r="LSM10" s="92"/>
      <c r="LSN10" s="92"/>
      <c r="LSO10" s="92"/>
      <c r="LSP10" s="92"/>
      <c r="LSQ10" s="92"/>
      <c r="LSR10" s="92"/>
      <c r="LSS10" s="92"/>
      <c r="LST10" s="92"/>
      <c r="LSU10" s="92"/>
      <c r="LSV10" s="92"/>
      <c r="LSW10" s="92"/>
      <c r="LSX10" s="92"/>
      <c r="LSY10" s="92"/>
      <c r="LSZ10" s="92"/>
      <c r="LTA10" s="92"/>
      <c r="LTB10" s="92"/>
      <c r="LTC10" s="92"/>
      <c r="LTD10" s="92"/>
      <c r="LTE10" s="92"/>
      <c r="LTF10" s="92"/>
      <c r="LTG10" s="92"/>
      <c r="LTH10" s="92"/>
      <c r="LTI10" s="92"/>
      <c r="LTJ10" s="92"/>
      <c r="LTK10" s="92"/>
      <c r="LTL10" s="92"/>
      <c r="LTM10" s="92"/>
      <c r="LTN10" s="92"/>
      <c r="LTO10" s="92"/>
      <c r="LTP10" s="92"/>
      <c r="LTQ10" s="92"/>
      <c r="LTR10" s="92"/>
      <c r="LTS10" s="92"/>
      <c r="LTT10" s="92"/>
      <c r="LTU10" s="92"/>
      <c r="LTV10" s="92"/>
      <c r="LTW10" s="92"/>
      <c r="LTX10" s="92"/>
      <c r="LTY10" s="92"/>
      <c r="LTZ10" s="92"/>
      <c r="LUA10" s="92"/>
      <c r="LUB10" s="92"/>
      <c r="LUC10" s="92"/>
      <c r="LUD10" s="92"/>
      <c r="LUE10" s="92"/>
      <c r="LUF10" s="92"/>
      <c r="LUG10" s="92"/>
      <c r="LUH10" s="92"/>
      <c r="LUI10" s="92"/>
      <c r="LUJ10" s="92"/>
      <c r="LUK10" s="92"/>
      <c r="LUL10" s="92"/>
      <c r="LUM10" s="92"/>
      <c r="LUN10" s="92"/>
      <c r="LUO10" s="92"/>
      <c r="LUP10" s="92"/>
      <c r="LUQ10" s="92"/>
      <c r="LUR10" s="92"/>
      <c r="LUS10" s="92"/>
      <c r="LUT10" s="92"/>
      <c r="LUU10" s="92"/>
      <c r="LUV10" s="92"/>
      <c r="LUW10" s="92"/>
      <c r="LUX10" s="92"/>
      <c r="LUY10" s="92"/>
      <c r="LUZ10" s="92"/>
      <c r="LVA10" s="92"/>
      <c r="LVB10" s="92"/>
      <c r="LVC10" s="92"/>
      <c r="LVD10" s="92"/>
      <c r="LVE10" s="92"/>
      <c r="LVF10" s="92"/>
      <c r="LVG10" s="92"/>
      <c r="LVH10" s="92"/>
      <c r="LVI10" s="92"/>
      <c r="LVJ10" s="92"/>
      <c r="LVK10" s="92"/>
      <c r="LVL10" s="92"/>
      <c r="LVM10" s="92"/>
      <c r="LVN10" s="92"/>
      <c r="LVO10" s="92"/>
      <c r="LVP10" s="92"/>
      <c r="LVQ10" s="92"/>
      <c r="LVR10" s="92"/>
      <c r="LVS10" s="92"/>
      <c r="LVT10" s="92"/>
      <c r="LVU10" s="92"/>
      <c r="LVV10" s="92"/>
      <c r="LVW10" s="92"/>
      <c r="LVX10" s="92"/>
      <c r="LVY10" s="92"/>
      <c r="LVZ10" s="92"/>
      <c r="LWA10" s="92"/>
      <c r="LWB10" s="92"/>
      <c r="LWC10" s="92"/>
      <c r="LWD10" s="92"/>
      <c r="LWE10" s="92"/>
      <c r="LWF10" s="92"/>
      <c r="LWG10" s="92"/>
      <c r="LWH10" s="92"/>
      <c r="LWI10" s="92"/>
      <c r="LWJ10" s="92"/>
      <c r="LWK10" s="92"/>
      <c r="LWL10" s="92"/>
      <c r="LWM10" s="92"/>
      <c r="LWN10" s="92"/>
      <c r="LWO10" s="92"/>
      <c r="LWP10" s="92"/>
      <c r="LWQ10" s="92"/>
      <c r="LWR10" s="92"/>
      <c r="LWS10" s="92"/>
      <c r="LWT10" s="92"/>
      <c r="LWU10" s="92"/>
      <c r="LWV10" s="92"/>
      <c r="LWW10" s="92"/>
      <c r="LWX10" s="92"/>
      <c r="LWY10" s="92"/>
      <c r="LWZ10" s="92"/>
      <c r="LXA10" s="92"/>
      <c r="LXB10" s="92"/>
      <c r="LXC10" s="92"/>
      <c r="LXD10" s="92"/>
      <c r="LXE10" s="92"/>
      <c r="LXF10" s="92"/>
      <c r="LXG10" s="92"/>
      <c r="LXH10" s="92"/>
      <c r="LXI10" s="92"/>
      <c r="LXJ10" s="92"/>
      <c r="LXK10" s="92"/>
      <c r="LXL10" s="92"/>
      <c r="LXM10" s="92"/>
      <c r="LXN10" s="92"/>
      <c r="LXO10" s="92"/>
      <c r="LXP10" s="92"/>
      <c r="LXQ10" s="92"/>
      <c r="LXR10" s="92"/>
      <c r="LXS10" s="92"/>
      <c r="LXT10" s="92"/>
      <c r="LXU10" s="92"/>
      <c r="LXV10" s="92"/>
      <c r="LXW10" s="92"/>
      <c r="LXX10" s="92"/>
      <c r="LXY10" s="92"/>
      <c r="LXZ10" s="92"/>
      <c r="LYA10" s="92"/>
      <c r="LYB10" s="92"/>
      <c r="LYC10" s="92"/>
      <c r="LYD10" s="92"/>
      <c r="LYE10" s="92"/>
      <c r="LYF10" s="92"/>
      <c r="LYG10" s="92"/>
      <c r="LYH10" s="92"/>
      <c r="LYI10" s="92"/>
      <c r="LYJ10" s="92"/>
      <c r="LYK10" s="92"/>
      <c r="LYL10" s="92"/>
      <c r="LYM10" s="92"/>
      <c r="LYN10" s="92"/>
      <c r="LYO10" s="92"/>
      <c r="LYP10" s="92"/>
      <c r="LYQ10" s="92"/>
      <c r="LYR10" s="92"/>
      <c r="LYS10" s="92"/>
      <c r="LYT10" s="92"/>
      <c r="LYU10" s="92"/>
      <c r="LYV10" s="92"/>
      <c r="LYW10" s="92"/>
      <c r="LYX10" s="92"/>
      <c r="LYY10" s="92"/>
      <c r="LYZ10" s="92"/>
      <c r="LZA10" s="92"/>
      <c r="LZB10" s="92"/>
      <c r="LZC10" s="92"/>
      <c r="LZD10" s="92"/>
      <c r="LZE10" s="92"/>
      <c r="LZF10" s="92"/>
      <c r="LZG10" s="92"/>
      <c r="LZH10" s="92"/>
      <c r="LZI10" s="92"/>
      <c r="LZJ10" s="92"/>
      <c r="LZK10" s="92"/>
      <c r="LZL10" s="92"/>
      <c r="LZM10" s="92"/>
      <c r="LZN10" s="92"/>
      <c r="LZO10" s="92"/>
      <c r="LZP10" s="92"/>
      <c r="LZQ10" s="92"/>
      <c r="LZR10" s="92"/>
      <c r="LZS10" s="92"/>
      <c r="LZT10" s="92"/>
      <c r="LZU10" s="92"/>
      <c r="LZV10" s="92"/>
      <c r="LZW10" s="92"/>
      <c r="LZX10" s="92"/>
      <c r="LZY10" s="92"/>
      <c r="LZZ10" s="92"/>
      <c r="MAA10" s="92"/>
      <c r="MAB10" s="92"/>
      <c r="MAC10" s="92"/>
      <c r="MAD10" s="92"/>
      <c r="MAE10" s="92"/>
      <c r="MAF10" s="92"/>
      <c r="MAG10" s="92"/>
      <c r="MAH10" s="92"/>
      <c r="MAI10" s="92"/>
      <c r="MAJ10" s="92"/>
      <c r="MAK10" s="92"/>
      <c r="MAL10" s="92"/>
      <c r="MAM10" s="92"/>
      <c r="MAN10" s="92"/>
      <c r="MAO10" s="92"/>
      <c r="MAP10" s="92"/>
      <c r="MAQ10" s="92"/>
      <c r="MAR10" s="92"/>
      <c r="MAS10" s="92"/>
      <c r="MAT10" s="92"/>
      <c r="MAU10" s="92"/>
      <c r="MAV10" s="92"/>
      <c r="MAW10" s="92"/>
      <c r="MAX10" s="92"/>
      <c r="MAY10" s="92"/>
      <c r="MAZ10" s="92"/>
      <c r="MBA10" s="92"/>
      <c r="MBB10" s="92"/>
      <c r="MBC10" s="92"/>
      <c r="MBD10" s="92"/>
      <c r="MBE10" s="92"/>
      <c r="MBF10" s="92"/>
      <c r="MBG10" s="92"/>
      <c r="MBH10" s="92"/>
      <c r="MBI10" s="92"/>
      <c r="MBJ10" s="92"/>
      <c r="MBK10" s="92"/>
      <c r="MBL10" s="92"/>
      <c r="MBM10" s="92"/>
      <c r="MBN10" s="92"/>
      <c r="MBO10" s="92"/>
      <c r="MBP10" s="92"/>
      <c r="MBQ10" s="92"/>
      <c r="MBR10" s="92"/>
      <c r="MBS10" s="92"/>
      <c r="MBT10" s="92"/>
      <c r="MBU10" s="92"/>
      <c r="MBV10" s="92"/>
      <c r="MBW10" s="92"/>
      <c r="MBX10" s="92"/>
      <c r="MBY10" s="92"/>
      <c r="MBZ10" s="92"/>
      <c r="MCA10" s="92"/>
      <c r="MCB10" s="92"/>
      <c r="MCC10" s="92"/>
      <c r="MCD10" s="92"/>
      <c r="MCE10" s="92"/>
      <c r="MCF10" s="92"/>
      <c r="MCG10" s="92"/>
      <c r="MCH10" s="92"/>
      <c r="MCI10" s="92"/>
      <c r="MCJ10" s="92"/>
      <c r="MCK10" s="92"/>
      <c r="MCL10" s="92"/>
      <c r="MCM10" s="92"/>
      <c r="MCN10" s="92"/>
      <c r="MCO10" s="92"/>
      <c r="MCP10" s="92"/>
      <c r="MCQ10" s="92"/>
      <c r="MCR10" s="92"/>
      <c r="MCS10" s="92"/>
      <c r="MCT10" s="92"/>
      <c r="MCU10" s="92"/>
      <c r="MCV10" s="92"/>
      <c r="MCW10" s="92"/>
      <c r="MCX10" s="92"/>
      <c r="MCY10" s="92"/>
      <c r="MCZ10" s="92"/>
      <c r="MDA10" s="92"/>
      <c r="MDB10" s="92"/>
      <c r="MDC10" s="92"/>
      <c r="MDD10" s="92"/>
      <c r="MDE10" s="92"/>
      <c r="MDF10" s="92"/>
      <c r="MDG10" s="92"/>
      <c r="MDH10" s="92"/>
      <c r="MDI10" s="92"/>
      <c r="MDJ10" s="92"/>
      <c r="MDK10" s="92"/>
      <c r="MDL10" s="92"/>
      <c r="MDM10" s="92"/>
      <c r="MDN10" s="92"/>
      <c r="MDO10" s="92"/>
      <c r="MDP10" s="92"/>
      <c r="MDQ10" s="92"/>
      <c r="MDR10" s="92"/>
      <c r="MDS10" s="92"/>
      <c r="MDT10" s="92"/>
      <c r="MDU10" s="92"/>
      <c r="MDV10" s="92"/>
      <c r="MDW10" s="92"/>
      <c r="MDX10" s="92"/>
      <c r="MDY10" s="92"/>
      <c r="MDZ10" s="92"/>
      <c r="MEA10" s="92"/>
      <c r="MEB10" s="92"/>
      <c r="MEC10" s="92"/>
      <c r="MED10" s="92"/>
      <c r="MEE10" s="92"/>
      <c r="MEF10" s="92"/>
      <c r="MEG10" s="92"/>
      <c r="MEH10" s="92"/>
      <c r="MEI10" s="92"/>
      <c r="MEJ10" s="92"/>
      <c r="MEK10" s="92"/>
      <c r="MEL10" s="92"/>
      <c r="MEM10" s="92"/>
      <c r="MEN10" s="92"/>
      <c r="MEO10" s="92"/>
      <c r="MEP10" s="92"/>
      <c r="MEQ10" s="92"/>
      <c r="MER10" s="92"/>
      <c r="MES10" s="92"/>
      <c r="MET10" s="92"/>
      <c r="MEU10" s="92"/>
      <c r="MEV10" s="92"/>
      <c r="MEW10" s="92"/>
      <c r="MEX10" s="92"/>
      <c r="MEY10" s="92"/>
      <c r="MEZ10" s="92"/>
      <c r="MFA10" s="92"/>
      <c r="MFB10" s="92"/>
      <c r="MFC10" s="92"/>
      <c r="MFD10" s="92"/>
      <c r="MFE10" s="92"/>
      <c r="MFF10" s="92"/>
      <c r="MFG10" s="92"/>
      <c r="MFH10" s="92"/>
      <c r="MFI10" s="92"/>
      <c r="MFJ10" s="92"/>
      <c r="MFK10" s="92"/>
      <c r="MFL10" s="92"/>
      <c r="MFM10" s="92"/>
      <c r="MFN10" s="92"/>
      <c r="MFO10" s="92"/>
      <c r="MFP10" s="92"/>
      <c r="MFQ10" s="92"/>
      <c r="MFR10" s="92"/>
      <c r="MFS10" s="92"/>
      <c r="MFT10" s="92"/>
      <c r="MFU10" s="92"/>
      <c r="MFV10" s="92"/>
      <c r="MFW10" s="92"/>
      <c r="MFX10" s="92"/>
      <c r="MFY10" s="92"/>
      <c r="MFZ10" s="92"/>
      <c r="MGA10" s="92"/>
      <c r="MGB10" s="92"/>
      <c r="MGC10" s="92"/>
      <c r="MGD10" s="92"/>
      <c r="MGE10" s="92"/>
      <c r="MGF10" s="92"/>
      <c r="MGG10" s="92"/>
      <c r="MGH10" s="92"/>
      <c r="MGI10" s="92"/>
      <c r="MGJ10" s="92"/>
      <c r="MGK10" s="92"/>
      <c r="MGL10" s="92"/>
      <c r="MGM10" s="92"/>
      <c r="MGN10" s="92"/>
      <c r="MGO10" s="92"/>
      <c r="MGP10" s="92"/>
      <c r="MGQ10" s="92"/>
      <c r="MGR10" s="92"/>
      <c r="MGS10" s="92"/>
      <c r="MGT10" s="92"/>
      <c r="MGU10" s="92"/>
      <c r="MGV10" s="92"/>
      <c r="MGW10" s="92"/>
      <c r="MGX10" s="92"/>
      <c r="MGY10" s="92"/>
      <c r="MGZ10" s="92"/>
      <c r="MHA10" s="92"/>
      <c r="MHB10" s="92"/>
      <c r="MHC10" s="92"/>
      <c r="MHD10" s="92"/>
      <c r="MHE10" s="92"/>
      <c r="MHF10" s="92"/>
      <c r="MHG10" s="92"/>
      <c r="MHH10" s="92"/>
      <c r="MHI10" s="92"/>
      <c r="MHJ10" s="92"/>
      <c r="MHK10" s="92"/>
      <c r="MHL10" s="92"/>
      <c r="MHM10" s="92"/>
      <c r="MHN10" s="92"/>
      <c r="MHO10" s="92"/>
      <c r="MHP10" s="92"/>
      <c r="MHQ10" s="92"/>
      <c r="MHR10" s="92"/>
      <c r="MHS10" s="92"/>
      <c r="MHT10" s="92"/>
      <c r="MHU10" s="92"/>
      <c r="MHV10" s="92"/>
      <c r="MHW10" s="92"/>
      <c r="MHX10" s="92"/>
      <c r="MHY10" s="92"/>
      <c r="MHZ10" s="92"/>
      <c r="MIA10" s="92"/>
      <c r="MIB10" s="92"/>
      <c r="MIC10" s="92"/>
      <c r="MID10" s="92"/>
      <c r="MIE10" s="92"/>
      <c r="MIF10" s="92"/>
      <c r="MIG10" s="92"/>
      <c r="MIH10" s="92"/>
      <c r="MII10" s="92"/>
      <c r="MIJ10" s="92"/>
      <c r="MIK10" s="92"/>
      <c r="MIL10" s="92"/>
      <c r="MIM10" s="92"/>
      <c r="MIN10" s="92"/>
      <c r="MIO10" s="92"/>
      <c r="MIP10" s="92"/>
      <c r="MIQ10" s="92"/>
      <c r="MIR10" s="92"/>
      <c r="MIS10" s="92"/>
      <c r="MIT10" s="92"/>
      <c r="MIU10" s="92"/>
      <c r="MIV10" s="92"/>
      <c r="MIW10" s="92"/>
      <c r="MIX10" s="92"/>
      <c r="MIY10" s="92"/>
      <c r="MIZ10" s="92"/>
      <c r="MJA10" s="92"/>
      <c r="MJB10" s="92"/>
      <c r="MJC10" s="92"/>
      <c r="MJD10" s="92"/>
      <c r="MJE10" s="92"/>
      <c r="MJF10" s="92"/>
      <c r="MJG10" s="92"/>
      <c r="MJH10" s="92"/>
      <c r="MJI10" s="92"/>
      <c r="MJJ10" s="92"/>
      <c r="MJK10" s="92"/>
      <c r="MJL10" s="92"/>
      <c r="MJM10" s="92"/>
      <c r="MJN10" s="92"/>
      <c r="MJO10" s="92"/>
      <c r="MJP10" s="92"/>
      <c r="MJQ10" s="92"/>
      <c r="MJR10" s="92"/>
      <c r="MJS10" s="92"/>
      <c r="MJT10" s="92"/>
      <c r="MJU10" s="92"/>
      <c r="MJV10" s="92"/>
      <c r="MJW10" s="92"/>
      <c r="MJX10" s="92"/>
      <c r="MJY10" s="92"/>
      <c r="MJZ10" s="92"/>
      <c r="MKA10" s="92"/>
      <c r="MKB10" s="92"/>
      <c r="MKC10" s="92"/>
      <c r="MKD10" s="92"/>
      <c r="MKE10" s="92"/>
      <c r="MKF10" s="92"/>
      <c r="MKG10" s="92"/>
      <c r="MKH10" s="92"/>
      <c r="MKI10" s="92"/>
      <c r="MKJ10" s="92"/>
      <c r="MKK10" s="92"/>
      <c r="MKL10" s="92"/>
      <c r="MKM10" s="92"/>
      <c r="MKN10" s="92"/>
      <c r="MKO10" s="92"/>
      <c r="MKP10" s="92"/>
      <c r="MKQ10" s="92"/>
      <c r="MKR10" s="92"/>
      <c r="MKS10" s="92"/>
      <c r="MKT10" s="92"/>
      <c r="MKU10" s="92"/>
      <c r="MKV10" s="92"/>
      <c r="MKW10" s="92"/>
      <c r="MKX10" s="92"/>
      <c r="MKY10" s="92"/>
      <c r="MKZ10" s="92"/>
      <c r="MLA10" s="92"/>
      <c r="MLB10" s="92"/>
      <c r="MLC10" s="92"/>
      <c r="MLD10" s="92"/>
      <c r="MLE10" s="92"/>
      <c r="MLF10" s="92"/>
      <c r="MLG10" s="92"/>
      <c r="MLH10" s="92"/>
      <c r="MLI10" s="92"/>
      <c r="MLJ10" s="92"/>
      <c r="MLK10" s="92"/>
      <c r="MLL10" s="92"/>
      <c r="MLM10" s="92"/>
      <c r="MLN10" s="92"/>
      <c r="MLO10" s="92"/>
      <c r="MLP10" s="92"/>
      <c r="MLQ10" s="92"/>
      <c r="MLR10" s="92"/>
      <c r="MLS10" s="92"/>
      <c r="MLT10" s="92"/>
      <c r="MLU10" s="92"/>
      <c r="MLV10" s="92"/>
      <c r="MLW10" s="92"/>
      <c r="MLX10" s="92"/>
      <c r="MLY10" s="92"/>
      <c r="MLZ10" s="92"/>
      <c r="MMA10" s="92"/>
      <c r="MMB10" s="92"/>
      <c r="MMC10" s="92"/>
      <c r="MMD10" s="92"/>
      <c r="MME10" s="92"/>
      <c r="MMF10" s="92"/>
      <c r="MMG10" s="92"/>
      <c r="MMH10" s="92"/>
      <c r="MMI10" s="92"/>
      <c r="MMJ10" s="92"/>
      <c r="MMK10" s="92"/>
      <c r="MML10" s="92"/>
      <c r="MMM10" s="92"/>
      <c r="MMN10" s="92"/>
      <c r="MMO10" s="92"/>
      <c r="MMP10" s="92"/>
      <c r="MMQ10" s="92"/>
      <c r="MMR10" s="92"/>
      <c r="MMS10" s="92"/>
      <c r="MMT10" s="92"/>
      <c r="MMU10" s="92"/>
      <c r="MMV10" s="92"/>
      <c r="MMW10" s="92"/>
      <c r="MMX10" s="92"/>
      <c r="MMY10" s="92"/>
      <c r="MMZ10" s="92"/>
      <c r="MNA10" s="92"/>
      <c r="MNB10" s="92"/>
      <c r="MNC10" s="92"/>
      <c r="MND10" s="92"/>
      <c r="MNE10" s="92"/>
      <c r="MNF10" s="92"/>
      <c r="MNG10" s="92"/>
      <c r="MNH10" s="92"/>
      <c r="MNI10" s="92"/>
      <c r="MNJ10" s="92"/>
      <c r="MNK10" s="92"/>
      <c r="MNL10" s="92"/>
      <c r="MNM10" s="92"/>
      <c r="MNN10" s="92"/>
      <c r="MNO10" s="92"/>
      <c r="MNP10" s="92"/>
      <c r="MNQ10" s="92"/>
      <c r="MNR10" s="92"/>
      <c r="MNS10" s="92"/>
      <c r="MNT10" s="92"/>
      <c r="MNU10" s="92"/>
      <c r="MNV10" s="92"/>
      <c r="MNW10" s="92"/>
      <c r="MNX10" s="92"/>
      <c r="MNY10" s="92"/>
      <c r="MNZ10" s="92"/>
      <c r="MOA10" s="92"/>
      <c r="MOB10" s="92"/>
      <c r="MOC10" s="92"/>
      <c r="MOD10" s="92"/>
      <c r="MOE10" s="92"/>
      <c r="MOF10" s="92"/>
      <c r="MOG10" s="92"/>
      <c r="MOH10" s="92"/>
      <c r="MOI10" s="92"/>
      <c r="MOJ10" s="92"/>
      <c r="MOK10" s="92"/>
      <c r="MOL10" s="92"/>
      <c r="MOM10" s="92"/>
      <c r="MON10" s="92"/>
      <c r="MOO10" s="92"/>
      <c r="MOP10" s="92"/>
      <c r="MOQ10" s="92"/>
      <c r="MOR10" s="92"/>
      <c r="MOS10" s="92"/>
      <c r="MOT10" s="92"/>
      <c r="MOU10" s="92"/>
      <c r="MOV10" s="92"/>
      <c r="MOW10" s="92"/>
      <c r="MOX10" s="92"/>
      <c r="MOY10" s="92"/>
      <c r="MOZ10" s="92"/>
      <c r="MPA10" s="92"/>
      <c r="MPB10" s="92"/>
      <c r="MPC10" s="92"/>
      <c r="MPD10" s="92"/>
      <c r="MPE10" s="92"/>
      <c r="MPF10" s="92"/>
      <c r="MPG10" s="92"/>
      <c r="MPH10" s="92"/>
      <c r="MPI10" s="92"/>
      <c r="MPJ10" s="92"/>
      <c r="MPK10" s="92"/>
      <c r="MPL10" s="92"/>
      <c r="MPM10" s="92"/>
      <c r="MPN10" s="92"/>
      <c r="MPO10" s="92"/>
      <c r="MPP10" s="92"/>
      <c r="MPQ10" s="92"/>
      <c r="MPR10" s="92"/>
      <c r="MPS10" s="92"/>
      <c r="MPT10" s="92"/>
      <c r="MPU10" s="92"/>
      <c r="MPV10" s="92"/>
      <c r="MPW10" s="92"/>
      <c r="MPX10" s="92"/>
      <c r="MPY10" s="92"/>
      <c r="MPZ10" s="92"/>
      <c r="MQA10" s="92"/>
      <c r="MQB10" s="92"/>
      <c r="MQC10" s="92"/>
      <c r="MQD10" s="92"/>
      <c r="MQE10" s="92"/>
      <c r="MQF10" s="92"/>
      <c r="MQG10" s="92"/>
      <c r="MQH10" s="92"/>
      <c r="MQI10" s="92"/>
      <c r="MQJ10" s="92"/>
      <c r="MQK10" s="92"/>
      <c r="MQL10" s="92"/>
      <c r="MQM10" s="92"/>
      <c r="MQN10" s="92"/>
      <c r="MQO10" s="92"/>
      <c r="MQP10" s="92"/>
      <c r="MQQ10" s="92"/>
      <c r="MQR10" s="92"/>
      <c r="MQS10" s="92"/>
      <c r="MQT10" s="92"/>
      <c r="MQU10" s="92"/>
      <c r="MQV10" s="92"/>
      <c r="MQW10" s="92"/>
      <c r="MQX10" s="92"/>
      <c r="MQY10" s="92"/>
      <c r="MQZ10" s="92"/>
      <c r="MRA10" s="92"/>
      <c r="MRB10" s="92"/>
      <c r="MRC10" s="92"/>
      <c r="MRD10" s="92"/>
      <c r="MRE10" s="92"/>
      <c r="MRF10" s="92"/>
      <c r="MRG10" s="92"/>
      <c r="MRH10" s="92"/>
      <c r="MRI10" s="92"/>
      <c r="MRJ10" s="92"/>
      <c r="MRK10" s="92"/>
      <c r="MRL10" s="92"/>
      <c r="MRM10" s="92"/>
      <c r="MRN10" s="92"/>
      <c r="MRO10" s="92"/>
      <c r="MRP10" s="92"/>
      <c r="MRQ10" s="92"/>
      <c r="MRR10" s="92"/>
      <c r="MRS10" s="92"/>
      <c r="MRT10" s="92"/>
      <c r="MRU10" s="92"/>
      <c r="MRV10" s="92"/>
      <c r="MRW10" s="92"/>
      <c r="MRX10" s="92"/>
      <c r="MRY10" s="92"/>
      <c r="MRZ10" s="92"/>
      <c r="MSA10" s="92"/>
      <c r="MSB10" s="92"/>
      <c r="MSC10" s="92"/>
      <c r="MSD10" s="92"/>
      <c r="MSE10" s="92"/>
      <c r="MSF10" s="92"/>
      <c r="MSG10" s="92"/>
      <c r="MSH10" s="92"/>
      <c r="MSI10" s="92"/>
      <c r="MSJ10" s="92"/>
      <c r="MSK10" s="92"/>
      <c r="MSL10" s="92"/>
      <c r="MSM10" s="92"/>
      <c r="MSN10" s="92"/>
      <c r="MSO10" s="92"/>
      <c r="MSP10" s="92"/>
      <c r="MSQ10" s="92"/>
      <c r="MSR10" s="92"/>
      <c r="MSS10" s="92"/>
      <c r="MST10" s="92"/>
      <c r="MSU10" s="92"/>
      <c r="MSV10" s="92"/>
      <c r="MSW10" s="92"/>
      <c r="MSX10" s="92"/>
      <c r="MSY10" s="92"/>
      <c r="MSZ10" s="92"/>
      <c r="MTA10" s="92"/>
      <c r="MTB10" s="92"/>
      <c r="MTC10" s="92"/>
      <c r="MTD10" s="92"/>
      <c r="MTE10" s="92"/>
      <c r="MTF10" s="92"/>
      <c r="MTG10" s="92"/>
      <c r="MTH10" s="92"/>
      <c r="MTI10" s="92"/>
      <c r="MTJ10" s="92"/>
      <c r="MTK10" s="92"/>
      <c r="MTL10" s="92"/>
      <c r="MTM10" s="92"/>
      <c r="MTN10" s="92"/>
      <c r="MTO10" s="92"/>
      <c r="MTP10" s="92"/>
      <c r="MTQ10" s="92"/>
      <c r="MTR10" s="92"/>
      <c r="MTS10" s="92"/>
      <c r="MTT10" s="92"/>
      <c r="MTU10" s="92"/>
      <c r="MTV10" s="92"/>
      <c r="MTW10" s="92"/>
      <c r="MTX10" s="92"/>
      <c r="MTY10" s="92"/>
      <c r="MTZ10" s="92"/>
      <c r="MUA10" s="92"/>
      <c r="MUB10" s="92"/>
      <c r="MUC10" s="92"/>
      <c r="MUD10" s="92"/>
      <c r="MUE10" s="92"/>
      <c r="MUF10" s="92"/>
      <c r="MUG10" s="92"/>
      <c r="MUH10" s="92"/>
      <c r="MUI10" s="92"/>
      <c r="MUJ10" s="92"/>
      <c r="MUK10" s="92"/>
      <c r="MUL10" s="92"/>
      <c r="MUM10" s="92"/>
      <c r="MUN10" s="92"/>
      <c r="MUO10" s="92"/>
      <c r="MUP10" s="92"/>
      <c r="MUQ10" s="92"/>
      <c r="MUR10" s="92"/>
      <c r="MUS10" s="92"/>
      <c r="MUT10" s="92"/>
      <c r="MUU10" s="92"/>
      <c r="MUV10" s="92"/>
      <c r="MUW10" s="92"/>
      <c r="MUX10" s="92"/>
      <c r="MUY10" s="92"/>
      <c r="MUZ10" s="92"/>
      <c r="MVA10" s="92"/>
      <c r="MVB10" s="92"/>
      <c r="MVC10" s="92"/>
      <c r="MVD10" s="92"/>
      <c r="MVE10" s="92"/>
      <c r="MVF10" s="92"/>
      <c r="MVG10" s="92"/>
      <c r="MVH10" s="92"/>
      <c r="MVI10" s="92"/>
      <c r="MVJ10" s="92"/>
      <c r="MVK10" s="92"/>
      <c r="MVL10" s="92"/>
      <c r="MVM10" s="92"/>
      <c r="MVN10" s="92"/>
      <c r="MVO10" s="92"/>
      <c r="MVP10" s="92"/>
      <c r="MVQ10" s="92"/>
      <c r="MVR10" s="92"/>
      <c r="MVS10" s="92"/>
      <c r="MVT10" s="92"/>
      <c r="MVU10" s="92"/>
      <c r="MVV10" s="92"/>
      <c r="MVW10" s="92"/>
      <c r="MVX10" s="92"/>
      <c r="MVY10" s="92"/>
      <c r="MVZ10" s="92"/>
      <c r="MWA10" s="92"/>
      <c r="MWB10" s="92"/>
      <c r="MWC10" s="92"/>
      <c r="MWD10" s="92"/>
      <c r="MWE10" s="92"/>
      <c r="MWF10" s="92"/>
      <c r="MWG10" s="92"/>
      <c r="MWH10" s="92"/>
      <c r="MWI10" s="92"/>
      <c r="MWJ10" s="92"/>
      <c r="MWK10" s="92"/>
      <c r="MWL10" s="92"/>
      <c r="MWM10" s="92"/>
      <c r="MWN10" s="92"/>
      <c r="MWO10" s="92"/>
      <c r="MWP10" s="92"/>
      <c r="MWQ10" s="92"/>
      <c r="MWR10" s="92"/>
      <c r="MWS10" s="92"/>
      <c r="MWT10" s="92"/>
      <c r="MWU10" s="92"/>
      <c r="MWV10" s="92"/>
      <c r="MWW10" s="92"/>
      <c r="MWX10" s="92"/>
      <c r="MWY10" s="92"/>
      <c r="MWZ10" s="92"/>
      <c r="MXA10" s="92"/>
      <c r="MXB10" s="92"/>
      <c r="MXC10" s="92"/>
      <c r="MXD10" s="92"/>
      <c r="MXE10" s="92"/>
      <c r="MXF10" s="92"/>
      <c r="MXG10" s="92"/>
      <c r="MXH10" s="92"/>
      <c r="MXI10" s="92"/>
      <c r="MXJ10" s="92"/>
      <c r="MXK10" s="92"/>
      <c r="MXL10" s="92"/>
      <c r="MXM10" s="92"/>
      <c r="MXN10" s="92"/>
      <c r="MXO10" s="92"/>
      <c r="MXP10" s="92"/>
      <c r="MXQ10" s="92"/>
      <c r="MXR10" s="92"/>
      <c r="MXS10" s="92"/>
      <c r="MXT10" s="92"/>
      <c r="MXU10" s="92"/>
      <c r="MXV10" s="92"/>
      <c r="MXW10" s="92"/>
      <c r="MXX10" s="92"/>
      <c r="MXY10" s="92"/>
      <c r="MXZ10" s="92"/>
      <c r="MYA10" s="92"/>
      <c r="MYB10" s="92"/>
      <c r="MYC10" s="92"/>
      <c r="MYD10" s="92"/>
      <c r="MYE10" s="92"/>
      <c r="MYF10" s="92"/>
      <c r="MYG10" s="92"/>
      <c r="MYH10" s="92"/>
      <c r="MYI10" s="92"/>
      <c r="MYJ10" s="92"/>
      <c r="MYK10" s="92"/>
      <c r="MYL10" s="92"/>
      <c r="MYM10" s="92"/>
      <c r="MYN10" s="92"/>
      <c r="MYO10" s="92"/>
      <c r="MYP10" s="92"/>
      <c r="MYQ10" s="92"/>
      <c r="MYR10" s="92"/>
      <c r="MYS10" s="92"/>
      <c r="MYT10" s="92"/>
      <c r="MYU10" s="92"/>
      <c r="MYV10" s="92"/>
      <c r="MYW10" s="92"/>
      <c r="MYX10" s="92"/>
      <c r="MYY10" s="92"/>
      <c r="MYZ10" s="92"/>
      <c r="MZA10" s="92"/>
      <c r="MZB10" s="92"/>
      <c r="MZC10" s="92"/>
      <c r="MZD10" s="92"/>
      <c r="MZE10" s="92"/>
      <c r="MZF10" s="92"/>
      <c r="MZG10" s="92"/>
      <c r="MZH10" s="92"/>
      <c r="MZI10" s="92"/>
      <c r="MZJ10" s="92"/>
      <c r="MZK10" s="92"/>
      <c r="MZL10" s="92"/>
      <c r="MZM10" s="92"/>
      <c r="MZN10" s="92"/>
      <c r="MZO10" s="92"/>
      <c r="MZP10" s="92"/>
      <c r="MZQ10" s="92"/>
      <c r="MZR10" s="92"/>
      <c r="MZS10" s="92"/>
      <c r="MZT10" s="92"/>
      <c r="MZU10" s="92"/>
      <c r="MZV10" s="92"/>
      <c r="MZW10" s="92"/>
      <c r="MZX10" s="92"/>
      <c r="MZY10" s="92"/>
      <c r="MZZ10" s="92"/>
      <c r="NAA10" s="92"/>
      <c r="NAB10" s="92"/>
      <c r="NAC10" s="92"/>
      <c r="NAD10" s="92"/>
      <c r="NAE10" s="92"/>
      <c r="NAF10" s="92"/>
      <c r="NAG10" s="92"/>
      <c r="NAH10" s="92"/>
      <c r="NAI10" s="92"/>
      <c r="NAJ10" s="92"/>
      <c r="NAK10" s="92"/>
      <c r="NAL10" s="92"/>
      <c r="NAM10" s="92"/>
      <c r="NAN10" s="92"/>
      <c r="NAO10" s="92"/>
      <c r="NAP10" s="92"/>
      <c r="NAQ10" s="92"/>
      <c r="NAR10" s="92"/>
      <c r="NAS10" s="92"/>
      <c r="NAT10" s="92"/>
      <c r="NAU10" s="92"/>
      <c r="NAV10" s="92"/>
      <c r="NAW10" s="92"/>
      <c r="NAX10" s="92"/>
      <c r="NAY10" s="92"/>
      <c r="NAZ10" s="92"/>
      <c r="NBA10" s="92"/>
      <c r="NBB10" s="92"/>
      <c r="NBC10" s="92"/>
      <c r="NBD10" s="92"/>
      <c r="NBE10" s="92"/>
      <c r="NBF10" s="92"/>
      <c r="NBG10" s="92"/>
      <c r="NBH10" s="92"/>
      <c r="NBI10" s="92"/>
      <c r="NBJ10" s="92"/>
      <c r="NBK10" s="92"/>
      <c r="NBL10" s="92"/>
      <c r="NBM10" s="92"/>
      <c r="NBN10" s="92"/>
      <c r="NBO10" s="92"/>
      <c r="NBP10" s="92"/>
      <c r="NBQ10" s="92"/>
      <c r="NBR10" s="92"/>
      <c r="NBS10" s="92"/>
      <c r="NBT10" s="92"/>
      <c r="NBU10" s="92"/>
      <c r="NBV10" s="92"/>
      <c r="NBW10" s="92"/>
      <c r="NBX10" s="92"/>
      <c r="NBY10" s="92"/>
      <c r="NBZ10" s="92"/>
      <c r="NCA10" s="92"/>
      <c r="NCB10" s="92"/>
      <c r="NCC10" s="92"/>
      <c r="NCD10" s="92"/>
      <c r="NCE10" s="92"/>
      <c r="NCF10" s="92"/>
      <c r="NCG10" s="92"/>
      <c r="NCH10" s="92"/>
      <c r="NCI10" s="92"/>
      <c r="NCJ10" s="92"/>
      <c r="NCK10" s="92"/>
      <c r="NCL10" s="92"/>
      <c r="NCM10" s="92"/>
      <c r="NCN10" s="92"/>
      <c r="NCO10" s="92"/>
      <c r="NCP10" s="92"/>
      <c r="NCQ10" s="92"/>
      <c r="NCR10" s="92"/>
      <c r="NCS10" s="92"/>
      <c r="NCT10" s="92"/>
      <c r="NCU10" s="92"/>
      <c r="NCV10" s="92"/>
      <c r="NCW10" s="92"/>
      <c r="NCX10" s="92"/>
      <c r="NCY10" s="92"/>
      <c r="NCZ10" s="92"/>
      <c r="NDA10" s="92"/>
      <c r="NDB10" s="92"/>
      <c r="NDC10" s="92"/>
      <c r="NDD10" s="92"/>
      <c r="NDE10" s="92"/>
      <c r="NDF10" s="92"/>
      <c r="NDG10" s="92"/>
      <c r="NDH10" s="92"/>
      <c r="NDI10" s="92"/>
      <c r="NDJ10" s="92"/>
      <c r="NDK10" s="92"/>
      <c r="NDL10" s="92"/>
      <c r="NDM10" s="92"/>
      <c r="NDN10" s="92"/>
      <c r="NDO10" s="92"/>
      <c r="NDP10" s="92"/>
      <c r="NDQ10" s="92"/>
      <c r="NDR10" s="92"/>
      <c r="NDS10" s="92"/>
      <c r="NDT10" s="92"/>
      <c r="NDU10" s="92"/>
      <c r="NDV10" s="92"/>
      <c r="NDW10" s="92"/>
      <c r="NDX10" s="92"/>
      <c r="NDY10" s="92"/>
      <c r="NDZ10" s="92"/>
      <c r="NEA10" s="92"/>
      <c r="NEB10" s="92"/>
      <c r="NEC10" s="92"/>
      <c r="NED10" s="92"/>
      <c r="NEE10" s="92"/>
      <c r="NEF10" s="92"/>
      <c r="NEG10" s="92"/>
      <c r="NEH10" s="92"/>
      <c r="NEI10" s="92"/>
      <c r="NEJ10" s="92"/>
      <c r="NEK10" s="92"/>
      <c r="NEL10" s="92"/>
      <c r="NEM10" s="92"/>
      <c r="NEN10" s="92"/>
      <c r="NEO10" s="92"/>
      <c r="NEP10" s="92"/>
      <c r="NEQ10" s="92"/>
      <c r="NER10" s="92"/>
      <c r="NES10" s="92"/>
      <c r="NET10" s="92"/>
      <c r="NEU10" s="92"/>
      <c r="NEV10" s="92"/>
      <c r="NEW10" s="92"/>
      <c r="NEX10" s="92"/>
      <c r="NEY10" s="92"/>
      <c r="NEZ10" s="92"/>
      <c r="NFA10" s="92"/>
      <c r="NFB10" s="92"/>
      <c r="NFC10" s="92"/>
      <c r="NFD10" s="92"/>
      <c r="NFE10" s="92"/>
      <c r="NFF10" s="92"/>
      <c r="NFG10" s="92"/>
      <c r="NFH10" s="92"/>
      <c r="NFI10" s="92"/>
      <c r="NFJ10" s="92"/>
      <c r="NFK10" s="92"/>
      <c r="NFL10" s="92"/>
      <c r="NFM10" s="92"/>
      <c r="NFN10" s="92"/>
      <c r="NFO10" s="92"/>
      <c r="NFP10" s="92"/>
      <c r="NFQ10" s="92"/>
      <c r="NFR10" s="92"/>
      <c r="NFS10" s="92"/>
      <c r="NFT10" s="92"/>
      <c r="NFU10" s="92"/>
      <c r="NFV10" s="92"/>
      <c r="NFW10" s="92"/>
      <c r="NFX10" s="92"/>
      <c r="NFY10" s="92"/>
      <c r="NFZ10" s="92"/>
      <c r="NGA10" s="92"/>
      <c r="NGB10" s="92"/>
      <c r="NGC10" s="92"/>
      <c r="NGD10" s="92"/>
      <c r="NGE10" s="92"/>
      <c r="NGF10" s="92"/>
      <c r="NGG10" s="92"/>
      <c r="NGH10" s="92"/>
      <c r="NGI10" s="92"/>
      <c r="NGJ10" s="92"/>
      <c r="NGK10" s="92"/>
      <c r="NGL10" s="92"/>
      <c r="NGM10" s="92"/>
      <c r="NGN10" s="92"/>
      <c r="NGO10" s="92"/>
      <c r="NGP10" s="92"/>
      <c r="NGQ10" s="92"/>
      <c r="NGR10" s="92"/>
      <c r="NGS10" s="92"/>
      <c r="NGT10" s="92"/>
      <c r="NGU10" s="92"/>
      <c r="NGV10" s="92"/>
      <c r="NGW10" s="92"/>
      <c r="NGX10" s="92"/>
      <c r="NGY10" s="92"/>
      <c r="NGZ10" s="92"/>
      <c r="NHA10" s="92"/>
      <c r="NHB10" s="92"/>
      <c r="NHC10" s="92"/>
      <c r="NHD10" s="92"/>
      <c r="NHE10" s="92"/>
      <c r="NHF10" s="92"/>
      <c r="NHG10" s="92"/>
      <c r="NHH10" s="92"/>
      <c r="NHI10" s="92"/>
      <c r="NHJ10" s="92"/>
      <c r="NHK10" s="92"/>
      <c r="NHL10" s="92"/>
      <c r="NHM10" s="92"/>
      <c r="NHN10" s="92"/>
      <c r="NHO10" s="92"/>
      <c r="NHP10" s="92"/>
      <c r="NHQ10" s="92"/>
      <c r="NHR10" s="92"/>
      <c r="NHS10" s="92"/>
      <c r="NHT10" s="92"/>
      <c r="NHU10" s="92"/>
      <c r="NHV10" s="92"/>
      <c r="NHW10" s="92"/>
      <c r="NHX10" s="92"/>
      <c r="NHY10" s="92"/>
      <c r="NHZ10" s="92"/>
      <c r="NIA10" s="92"/>
      <c r="NIB10" s="92"/>
      <c r="NIC10" s="92"/>
      <c r="NID10" s="92"/>
      <c r="NIE10" s="92"/>
      <c r="NIF10" s="92"/>
      <c r="NIG10" s="92"/>
      <c r="NIH10" s="92"/>
      <c r="NII10" s="92"/>
      <c r="NIJ10" s="92"/>
      <c r="NIK10" s="92"/>
      <c r="NIL10" s="92"/>
      <c r="NIM10" s="92"/>
      <c r="NIN10" s="92"/>
      <c r="NIO10" s="92"/>
      <c r="NIP10" s="92"/>
      <c r="NIQ10" s="92"/>
      <c r="NIR10" s="92"/>
      <c r="NIS10" s="92"/>
      <c r="NIT10" s="92"/>
      <c r="NIU10" s="92"/>
      <c r="NIV10" s="92"/>
      <c r="NIW10" s="92"/>
      <c r="NIX10" s="92"/>
      <c r="NIY10" s="92"/>
      <c r="NIZ10" s="92"/>
      <c r="NJA10" s="92"/>
      <c r="NJB10" s="92"/>
      <c r="NJC10" s="92"/>
      <c r="NJD10" s="92"/>
      <c r="NJE10" s="92"/>
      <c r="NJF10" s="92"/>
      <c r="NJG10" s="92"/>
      <c r="NJH10" s="92"/>
      <c r="NJI10" s="92"/>
      <c r="NJJ10" s="92"/>
      <c r="NJK10" s="92"/>
      <c r="NJL10" s="92"/>
      <c r="NJM10" s="92"/>
      <c r="NJN10" s="92"/>
      <c r="NJO10" s="92"/>
      <c r="NJP10" s="92"/>
      <c r="NJQ10" s="92"/>
      <c r="NJR10" s="92"/>
      <c r="NJS10" s="92"/>
      <c r="NJT10" s="92"/>
      <c r="NJU10" s="92"/>
      <c r="NJV10" s="92"/>
      <c r="NJW10" s="92"/>
      <c r="NJX10" s="92"/>
      <c r="NJY10" s="92"/>
      <c r="NJZ10" s="92"/>
      <c r="NKA10" s="92"/>
      <c r="NKB10" s="92"/>
      <c r="NKC10" s="92"/>
      <c r="NKD10" s="92"/>
      <c r="NKE10" s="92"/>
      <c r="NKF10" s="92"/>
      <c r="NKG10" s="92"/>
      <c r="NKH10" s="92"/>
      <c r="NKI10" s="92"/>
      <c r="NKJ10" s="92"/>
      <c r="NKK10" s="92"/>
      <c r="NKL10" s="92"/>
      <c r="NKM10" s="92"/>
      <c r="NKN10" s="92"/>
      <c r="NKO10" s="92"/>
      <c r="NKP10" s="92"/>
      <c r="NKQ10" s="92"/>
      <c r="NKR10" s="92"/>
      <c r="NKS10" s="92"/>
      <c r="NKT10" s="92"/>
      <c r="NKU10" s="92"/>
      <c r="NKV10" s="92"/>
      <c r="NKW10" s="92"/>
      <c r="NKX10" s="92"/>
      <c r="NKY10" s="92"/>
      <c r="NKZ10" s="92"/>
      <c r="NLA10" s="92"/>
      <c r="NLB10" s="92"/>
      <c r="NLC10" s="92"/>
      <c r="NLD10" s="92"/>
      <c r="NLE10" s="92"/>
      <c r="NLF10" s="92"/>
      <c r="NLG10" s="92"/>
      <c r="NLH10" s="92"/>
      <c r="NLI10" s="92"/>
      <c r="NLJ10" s="92"/>
      <c r="NLK10" s="92"/>
      <c r="NLL10" s="92"/>
      <c r="NLM10" s="92"/>
      <c r="NLN10" s="92"/>
      <c r="NLO10" s="92"/>
      <c r="NLP10" s="92"/>
      <c r="NLQ10" s="92"/>
      <c r="NLR10" s="92"/>
      <c r="NLS10" s="92"/>
      <c r="NLT10" s="92"/>
      <c r="NLU10" s="92"/>
      <c r="NLV10" s="92"/>
      <c r="NLW10" s="92"/>
      <c r="NLX10" s="92"/>
      <c r="NLY10" s="92"/>
      <c r="NLZ10" s="92"/>
      <c r="NMA10" s="92"/>
      <c r="NMB10" s="92"/>
      <c r="NMC10" s="92"/>
      <c r="NMD10" s="92"/>
      <c r="NME10" s="92"/>
      <c r="NMF10" s="92"/>
      <c r="NMG10" s="92"/>
      <c r="NMH10" s="92"/>
      <c r="NMI10" s="92"/>
      <c r="NMJ10" s="92"/>
      <c r="NMK10" s="92"/>
      <c r="NML10" s="92"/>
      <c r="NMM10" s="92"/>
      <c r="NMN10" s="92"/>
      <c r="NMO10" s="92"/>
      <c r="NMP10" s="92"/>
      <c r="NMQ10" s="92"/>
      <c r="NMR10" s="92"/>
      <c r="NMS10" s="92"/>
      <c r="NMT10" s="92"/>
      <c r="NMU10" s="92"/>
      <c r="NMV10" s="92"/>
      <c r="NMW10" s="92"/>
      <c r="NMX10" s="92"/>
      <c r="NMY10" s="92"/>
      <c r="NMZ10" s="92"/>
      <c r="NNA10" s="92"/>
      <c r="NNB10" s="92"/>
      <c r="NNC10" s="92"/>
      <c r="NND10" s="92"/>
      <c r="NNE10" s="92"/>
      <c r="NNF10" s="92"/>
      <c r="NNG10" s="92"/>
      <c r="NNH10" s="92"/>
      <c r="NNI10" s="92"/>
      <c r="NNJ10" s="92"/>
      <c r="NNK10" s="92"/>
      <c r="NNL10" s="92"/>
      <c r="NNM10" s="92"/>
      <c r="NNN10" s="92"/>
      <c r="NNO10" s="92"/>
      <c r="NNP10" s="92"/>
      <c r="NNQ10" s="92"/>
      <c r="NNR10" s="92"/>
      <c r="NNS10" s="92"/>
      <c r="NNT10" s="92"/>
      <c r="NNU10" s="92"/>
      <c r="NNV10" s="92"/>
      <c r="NNW10" s="92"/>
      <c r="NNX10" s="92"/>
      <c r="NNY10" s="92"/>
      <c r="NNZ10" s="92"/>
      <c r="NOA10" s="92"/>
      <c r="NOB10" s="92"/>
      <c r="NOC10" s="92"/>
      <c r="NOD10" s="92"/>
      <c r="NOE10" s="92"/>
      <c r="NOF10" s="92"/>
      <c r="NOG10" s="92"/>
      <c r="NOH10" s="92"/>
      <c r="NOI10" s="92"/>
      <c r="NOJ10" s="92"/>
      <c r="NOK10" s="92"/>
      <c r="NOL10" s="92"/>
      <c r="NOM10" s="92"/>
      <c r="NON10" s="92"/>
      <c r="NOO10" s="92"/>
      <c r="NOP10" s="92"/>
      <c r="NOQ10" s="92"/>
      <c r="NOR10" s="92"/>
      <c r="NOS10" s="92"/>
      <c r="NOT10" s="92"/>
      <c r="NOU10" s="92"/>
      <c r="NOV10" s="92"/>
      <c r="NOW10" s="92"/>
      <c r="NOX10" s="92"/>
      <c r="NOY10" s="92"/>
      <c r="NOZ10" s="92"/>
      <c r="NPA10" s="92"/>
      <c r="NPB10" s="92"/>
      <c r="NPC10" s="92"/>
      <c r="NPD10" s="92"/>
      <c r="NPE10" s="92"/>
      <c r="NPF10" s="92"/>
      <c r="NPG10" s="92"/>
      <c r="NPH10" s="92"/>
      <c r="NPI10" s="92"/>
      <c r="NPJ10" s="92"/>
      <c r="NPK10" s="92"/>
      <c r="NPL10" s="92"/>
      <c r="NPM10" s="92"/>
      <c r="NPN10" s="92"/>
      <c r="NPO10" s="92"/>
      <c r="NPP10" s="92"/>
      <c r="NPQ10" s="92"/>
      <c r="NPR10" s="92"/>
      <c r="NPS10" s="92"/>
      <c r="NPT10" s="92"/>
      <c r="NPU10" s="92"/>
      <c r="NPV10" s="92"/>
      <c r="NPW10" s="92"/>
      <c r="NPX10" s="92"/>
      <c r="NPY10" s="92"/>
      <c r="NPZ10" s="92"/>
      <c r="NQA10" s="92"/>
      <c r="NQB10" s="92"/>
      <c r="NQC10" s="92"/>
      <c r="NQD10" s="92"/>
      <c r="NQE10" s="92"/>
      <c r="NQF10" s="92"/>
      <c r="NQG10" s="92"/>
      <c r="NQH10" s="92"/>
      <c r="NQI10" s="92"/>
      <c r="NQJ10" s="92"/>
      <c r="NQK10" s="92"/>
      <c r="NQL10" s="92"/>
      <c r="NQM10" s="92"/>
      <c r="NQN10" s="92"/>
      <c r="NQO10" s="92"/>
      <c r="NQP10" s="92"/>
      <c r="NQQ10" s="92"/>
      <c r="NQR10" s="92"/>
      <c r="NQS10" s="92"/>
      <c r="NQT10" s="92"/>
      <c r="NQU10" s="92"/>
      <c r="NQV10" s="92"/>
      <c r="NQW10" s="92"/>
      <c r="NQX10" s="92"/>
      <c r="NQY10" s="92"/>
      <c r="NQZ10" s="92"/>
      <c r="NRA10" s="92"/>
      <c r="NRB10" s="92"/>
      <c r="NRC10" s="92"/>
      <c r="NRD10" s="92"/>
      <c r="NRE10" s="92"/>
      <c r="NRF10" s="92"/>
      <c r="NRG10" s="92"/>
      <c r="NRH10" s="92"/>
      <c r="NRI10" s="92"/>
      <c r="NRJ10" s="92"/>
      <c r="NRK10" s="92"/>
      <c r="NRL10" s="92"/>
      <c r="NRM10" s="92"/>
      <c r="NRN10" s="92"/>
      <c r="NRO10" s="92"/>
      <c r="NRP10" s="92"/>
      <c r="NRQ10" s="92"/>
      <c r="NRR10" s="92"/>
      <c r="NRS10" s="92"/>
      <c r="NRT10" s="92"/>
      <c r="NRU10" s="92"/>
      <c r="NRV10" s="92"/>
      <c r="NRW10" s="92"/>
      <c r="NRX10" s="92"/>
      <c r="NRY10" s="92"/>
      <c r="NRZ10" s="92"/>
      <c r="NSA10" s="92"/>
      <c r="NSB10" s="92"/>
      <c r="NSC10" s="92"/>
      <c r="NSD10" s="92"/>
      <c r="NSE10" s="92"/>
      <c r="NSF10" s="92"/>
      <c r="NSG10" s="92"/>
      <c r="NSH10" s="92"/>
      <c r="NSI10" s="92"/>
      <c r="NSJ10" s="92"/>
      <c r="NSK10" s="92"/>
      <c r="NSL10" s="92"/>
      <c r="NSM10" s="92"/>
      <c r="NSN10" s="92"/>
      <c r="NSO10" s="92"/>
      <c r="NSP10" s="92"/>
      <c r="NSQ10" s="92"/>
      <c r="NSR10" s="92"/>
      <c r="NSS10" s="92"/>
      <c r="NST10" s="92"/>
      <c r="NSU10" s="92"/>
      <c r="NSV10" s="92"/>
      <c r="NSW10" s="92"/>
      <c r="NSX10" s="92"/>
      <c r="NSY10" s="92"/>
      <c r="NSZ10" s="92"/>
      <c r="NTA10" s="92"/>
      <c r="NTB10" s="92"/>
      <c r="NTC10" s="92"/>
      <c r="NTD10" s="92"/>
      <c r="NTE10" s="92"/>
      <c r="NTF10" s="92"/>
      <c r="NTG10" s="92"/>
      <c r="NTH10" s="92"/>
      <c r="NTI10" s="92"/>
      <c r="NTJ10" s="92"/>
      <c r="NTK10" s="92"/>
      <c r="NTL10" s="92"/>
      <c r="NTM10" s="92"/>
      <c r="NTN10" s="92"/>
      <c r="NTO10" s="92"/>
      <c r="NTP10" s="92"/>
      <c r="NTQ10" s="92"/>
      <c r="NTR10" s="92"/>
      <c r="NTS10" s="92"/>
      <c r="NTT10" s="92"/>
      <c r="NTU10" s="92"/>
      <c r="NTV10" s="92"/>
      <c r="NTW10" s="92"/>
      <c r="NTX10" s="92"/>
      <c r="NTY10" s="92"/>
      <c r="NTZ10" s="92"/>
      <c r="NUA10" s="92"/>
      <c r="NUB10" s="92"/>
      <c r="NUC10" s="92"/>
      <c r="NUD10" s="92"/>
      <c r="NUE10" s="92"/>
      <c r="NUF10" s="92"/>
      <c r="NUG10" s="92"/>
      <c r="NUH10" s="92"/>
      <c r="NUI10" s="92"/>
      <c r="NUJ10" s="92"/>
      <c r="NUK10" s="92"/>
      <c r="NUL10" s="92"/>
      <c r="NUM10" s="92"/>
      <c r="NUN10" s="92"/>
      <c r="NUO10" s="92"/>
      <c r="NUP10" s="92"/>
      <c r="NUQ10" s="92"/>
      <c r="NUR10" s="92"/>
      <c r="NUS10" s="92"/>
      <c r="NUT10" s="92"/>
      <c r="NUU10" s="92"/>
      <c r="NUV10" s="92"/>
      <c r="NUW10" s="92"/>
      <c r="NUX10" s="92"/>
      <c r="NUY10" s="92"/>
      <c r="NUZ10" s="92"/>
      <c r="NVA10" s="92"/>
      <c r="NVB10" s="92"/>
      <c r="NVC10" s="92"/>
      <c r="NVD10" s="92"/>
      <c r="NVE10" s="92"/>
      <c r="NVF10" s="92"/>
      <c r="NVG10" s="92"/>
      <c r="NVH10" s="92"/>
      <c r="NVI10" s="92"/>
      <c r="NVJ10" s="92"/>
      <c r="NVK10" s="92"/>
      <c r="NVL10" s="92"/>
      <c r="NVM10" s="92"/>
      <c r="NVN10" s="92"/>
      <c r="NVO10" s="92"/>
      <c r="NVP10" s="92"/>
      <c r="NVQ10" s="92"/>
      <c r="NVR10" s="92"/>
      <c r="NVS10" s="92"/>
      <c r="NVT10" s="92"/>
      <c r="NVU10" s="92"/>
      <c r="NVV10" s="92"/>
      <c r="NVW10" s="92"/>
      <c r="NVX10" s="92"/>
      <c r="NVY10" s="92"/>
      <c r="NVZ10" s="92"/>
      <c r="NWA10" s="92"/>
      <c r="NWB10" s="92"/>
      <c r="NWC10" s="92"/>
      <c r="NWD10" s="92"/>
      <c r="NWE10" s="92"/>
      <c r="NWF10" s="92"/>
      <c r="NWG10" s="92"/>
      <c r="NWH10" s="92"/>
      <c r="NWI10" s="92"/>
      <c r="NWJ10" s="92"/>
      <c r="NWK10" s="92"/>
      <c r="NWL10" s="92"/>
      <c r="NWM10" s="92"/>
      <c r="NWN10" s="92"/>
      <c r="NWO10" s="92"/>
      <c r="NWP10" s="92"/>
      <c r="NWQ10" s="92"/>
      <c r="NWR10" s="92"/>
      <c r="NWS10" s="92"/>
      <c r="NWT10" s="92"/>
      <c r="NWU10" s="92"/>
      <c r="NWV10" s="92"/>
      <c r="NWW10" s="92"/>
      <c r="NWX10" s="92"/>
      <c r="NWY10" s="92"/>
      <c r="NWZ10" s="92"/>
      <c r="NXA10" s="92"/>
      <c r="NXB10" s="92"/>
      <c r="NXC10" s="92"/>
      <c r="NXD10" s="92"/>
      <c r="NXE10" s="92"/>
      <c r="NXF10" s="92"/>
      <c r="NXG10" s="92"/>
      <c r="NXH10" s="92"/>
      <c r="NXI10" s="92"/>
      <c r="NXJ10" s="92"/>
      <c r="NXK10" s="92"/>
      <c r="NXL10" s="92"/>
      <c r="NXM10" s="92"/>
      <c r="NXN10" s="92"/>
      <c r="NXO10" s="92"/>
      <c r="NXP10" s="92"/>
      <c r="NXQ10" s="92"/>
      <c r="NXR10" s="92"/>
      <c r="NXS10" s="92"/>
      <c r="NXT10" s="92"/>
      <c r="NXU10" s="92"/>
      <c r="NXV10" s="92"/>
      <c r="NXW10" s="92"/>
      <c r="NXX10" s="92"/>
      <c r="NXY10" s="92"/>
      <c r="NXZ10" s="92"/>
      <c r="NYA10" s="92"/>
      <c r="NYB10" s="92"/>
      <c r="NYC10" s="92"/>
      <c r="NYD10" s="92"/>
      <c r="NYE10" s="92"/>
      <c r="NYF10" s="92"/>
      <c r="NYG10" s="92"/>
      <c r="NYH10" s="92"/>
      <c r="NYI10" s="92"/>
      <c r="NYJ10" s="92"/>
      <c r="NYK10" s="92"/>
      <c r="NYL10" s="92"/>
      <c r="NYM10" s="92"/>
      <c r="NYN10" s="92"/>
      <c r="NYO10" s="92"/>
      <c r="NYP10" s="92"/>
      <c r="NYQ10" s="92"/>
      <c r="NYR10" s="92"/>
      <c r="NYS10" s="92"/>
      <c r="NYT10" s="92"/>
      <c r="NYU10" s="92"/>
      <c r="NYV10" s="92"/>
      <c r="NYW10" s="92"/>
      <c r="NYX10" s="92"/>
      <c r="NYY10" s="92"/>
      <c r="NYZ10" s="92"/>
      <c r="NZA10" s="92"/>
      <c r="NZB10" s="92"/>
      <c r="NZC10" s="92"/>
      <c r="NZD10" s="92"/>
      <c r="NZE10" s="92"/>
      <c r="NZF10" s="92"/>
      <c r="NZG10" s="92"/>
      <c r="NZH10" s="92"/>
      <c r="NZI10" s="92"/>
      <c r="NZJ10" s="92"/>
      <c r="NZK10" s="92"/>
      <c r="NZL10" s="92"/>
      <c r="NZM10" s="92"/>
      <c r="NZN10" s="92"/>
      <c r="NZO10" s="92"/>
      <c r="NZP10" s="92"/>
      <c r="NZQ10" s="92"/>
      <c r="NZR10" s="92"/>
      <c r="NZS10" s="92"/>
      <c r="NZT10" s="92"/>
      <c r="NZU10" s="92"/>
      <c r="NZV10" s="92"/>
      <c r="NZW10" s="92"/>
      <c r="NZX10" s="92"/>
      <c r="NZY10" s="92"/>
      <c r="NZZ10" s="92"/>
      <c r="OAA10" s="92"/>
      <c r="OAB10" s="92"/>
      <c r="OAC10" s="92"/>
      <c r="OAD10" s="92"/>
      <c r="OAE10" s="92"/>
      <c r="OAF10" s="92"/>
      <c r="OAG10" s="92"/>
      <c r="OAH10" s="92"/>
      <c r="OAI10" s="92"/>
      <c r="OAJ10" s="92"/>
      <c r="OAK10" s="92"/>
      <c r="OAL10" s="92"/>
      <c r="OAM10" s="92"/>
      <c r="OAN10" s="92"/>
      <c r="OAO10" s="92"/>
      <c r="OAP10" s="92"/>
      <c r="OAQ10" s="92"/>
      <c r="OAR10" s="92"/>
      <c r="OAS10" s="92"/>
      <c r="OAT10" s="92"/>
      <c r="OAU10" s="92"/>
      <c r="OAV10" s="92"/>
      <c r="OAW10" s="92"/>
      <c r="OAX10" s="92"/>
      <c r="OAY10" s="92"/>
      <c r="OAZ10" s="92"/>
      <c r="OBA10" s="92"/>
      <c r="OBB10" s="92"/>
      <c r="OBC10" s="92"/>
      <c r="OBD10" s="92"/>
      <c r="OBE10" s="92"/>
      <c r="OBF10" s="92"/>
      <c r="OBG10" s="92"/>
      <c r="OBH10" s="92"/>
      <c r="OBI10" s="92"/>
      <c r="OBJ10" s="92"/>
      <c r="OBK10" s="92"/>
      <c r="OBL10" s="92"/>
      <c r="OBM10" s="92"/>
      <c r="OBN10" s="92"/>
      <c r="OBO10" s="92"/>
      <c r="OBP10" s="92"/>
      <c r="OBQ10" s="92"/>
      <c r="OBR10" s="92"/>
      <c r="OBS10" s="92"/>
      <c r="OBT10" s="92"/>
      <c r="OBU10" s="92"/>
      <c r="OBV10" s="92"/>
      <c r="OBW10" s="92"/>
      <c r="OBX10" s="92"/>
      <c r="OBY10" s="92"/>
      <c r="OBZ10" s="92"/>
      <c r="OCA10" s="92"/>
      <c r="OCB10" s="92"/>
      <c r="OCC10" s="92"/>
      <c r="OCD10" s="92"/>
      <c r="OCE10" s="92"/>
      <c r="OCF10" s="92"/>
      <c r="OCG10" s="92"/>
      <c r="OCH10" s="92"/>
      <c r="OCI10" s="92"/>
      <c r="OCJ10" s="92"/>
      <c r="OCK10" s="92"/>
      <c r="OCL10" s="92"/>
      <c r="OCM10" s="92"/>
      <c r="OCN10" s="92"/>
      <c r="OCO10" s="92"/>
      <c r="OCP10" s="92"/>
      <c r="OCQ10" s="92"/>
      <c r="OCR10" s="92"/>
      <c r="OCS10" s="92"/>
      <c r="OCT10" s="92"/>
      <c r="OCU10" s="92"/>
      <c r="OCV10" s="92"/>
      <c r="OCW10" s="92"/>
      <c r="OCX10" s="92"/>
      <c r="OCY10" s="92"/>
      <c r="OCZ10" s="92"/>
      <c r="ODA10" s="92"/>
      <c r="ODB10" s="92"/>
      <c r="ODC10" s="92"/>
      <c r="ODD10" s="92"/>
      <c r="ODE10" s="92"/>
      <c r="ODF10" s="92"/>
      <c r="ODG10" s="92"/>
      <c r="ODH10" s="92"/>
      <c r="ODI10" s="92"/>
      <c r="ODJ10" s="92"/>
      <c r="ODK10" s="92"/>
      <c r="ODL10" s="92"/>
      <c r="ODM10" s="92"/>
      <c r="ODN10" s="92"/>
      <c r="ODO10" s="92"/>
      <c r="ODP10" s="92"/>
      <c r="ODQ10" s="92"/>
      <c r="ODR10" s="92"/>
      <c r="ODS10" s="92"/>
      <c r="ODT10" s="92"/>
      <c r="ODU10" s="92"/>
      <c r="ODV10" s="92"/>
      <c r="ODW10" s="92"/>
      <c r="ODX10" s="92"/>
      <c r="ODY10" s="92"/>
      <c r="ODZ10" s="92"/>
      <c r="OEA10" s="92"/>
      <c r="OEB10" s="92"/>
      <c r="OEC10" s="92"/>
      <c r="OED10" s="92"/>
      <c r="OEE10" s="92"/>
      <c r="OEF10" s="92"/>
      <c r="OEG10" s="92"/>
      <c r="OEH10" s="92"/>
      <c r="OEI10" s="92"/>
      <c r="OEJ10" s="92"/>
      <c r="OEK10" s="92"/>
      <c r="OEL10" s="92"/>
      <c r="OEM10" s="92"/>
      <c r="OEN10" s="92"/>
      <c r="OEO10" s="92"/>
      <c r="OEP10" s="92"/>
      <c r="OEQ10" s="92"/>
      <c r="OER10" s="92"/>
      <c r="OES10" s="92"/>
      <c r="OET10" s="92"/>
      <c r="OEU10" s="92"/>
      <c r="OEV10" s="92"/>
      <c r="OEW10" s="92"/>
      <c r="OEX10" s="92"/>
      <c r="OEY10" s="92"/>
      <c r="OEZ10" s="92"/>
      <c r="OFA10" s="92"/>
      <c r="OFB10" s="92"/>
      <c r="OFC10" s="92"/>
      <c r="OFD10" s="92"/>
      <c r="OFE10" s="92"/>
      <c r="OFF10" s="92"/>
      <c r="OFG10" s="92"/>
      <c r="OFH10" s="92"/>
      <c r="OFI10" s="92"/>
      <c r="OFJ10" s="92"/>
      <c r="OFK10" s="92"/>
      <c r="OFL10" s="92"/>
      <c r="OFM10" s="92"/>
      <c r="OFN10" s="92"/>
      <c r="OFO10" s="92"/>
      <c r="OFP10" s="92"/>
      <c r="OFQ10" s="92"/>
      <c r="OFR10" s="92"/>
      <c r="OFS10" s="92"/>
      <c r="OFT10" s="92"/>
      <c r="OFU10" s="92"/>
      <c r="OFV10" s="92"/>
      <c r="OFW10" s="92"/>
      <c r="OFX10" s="92"/>
      <c r="OFY10" s="92"/>
      <c r="OFZ10" s="92"/>
      <c r="OGA10" s="92"/>
      <c r="OGB10" s="92"/>
      <c r="OGC10" s="92"/>
      <c r="OGD10" s="92"/>
      <c r="OGE10" s="92"/>
      <c r="OGF10" s="92"/>
      <c r="OGG10" s="92"/>
      <c r="OGH10" s="92"/>
      <c r="OGI10" s="92"/>
      <c r="OGJ10" s="92"/>
      <c r="OGK10" s="92"/>
      <c r="OGL10" s="92"/>
      <c r="OGM10" s="92"/>
      <c r="OGN10" s="92"/>
      <c r="OGO10" s="92"/>
      <c r="OGP10" s="92"/>
      <c r="OGQ10" s="92"/>
      <c r="OGR10" s="92"/>
      <c r="OGS10" s="92"/>
      <c r="OGT10" s="92"/>
      <c r="OGU10" s="92"/>
      <c r="OGV10" s="92"/>
      <c r="OGW10" s="92"/>
      <c r="OGX10" s="92"/>
      <c r="OGY10" s="92"/>
      <c r="OGZ10" s="92"/>
      <c r="OHA10" s="92"/>
      <c r="OHB10" s="92"/>
      <c r="OHC10" s="92"/>
      <c r="OHD10" s="92"/>
      <c r="OHE10" s="92"/>
      <c r="OHF10" s="92"/>
      <c r="OHG10" s="92"/>
      <c r="OHH10" s="92"/>
      <c r="OHI10" s="92"/>
      <c r="OHJ10" s="92"/>
      <c r="OHK10" s="92"/>
      <c r="OHL10" s="92"/>
      <c r="OHM10" s="92"/>
      <c r="OHN10" s="92"/>
      <c r="OHO10" s="92"/>
      <c r="OHP10" s="92"/>
      <c r="OHQ10" s="92"/>
      <c r="OHR10" s="92"/>
      <c r="OHS10" s="92"/>
      <c r="OHT10" s="92"/>
      <c r="OHU10" s="92"/>
      <c r="OHV10" s="92"/>
      <c r="OHW10" s="92"/>
      <c r="OHX10" s="92"/>
      <c r="OHY10" s="92"/>
      <c r="OHZ10" s="92"/>
      <c r="OIA10" s="92"/>
      <c r="OIB10" s="92"/>
      <c r="OIC10" s="92"/>
      <c r="OID10" s="92"/>
      <c r="OIE10" s="92"/>
      <c r="OIF10" s="92"/>
      <c r="OIG10" s="92"/>
      <c r="OIH10" s="92"/>
      <c r="OII10" s="92"/>
      <c r="OIJ10" s="92"/>
      <c r="OIK10" s="92"/>
      <c r="OIL10" s="92"/>
      <c r="OIM10" s="92"/>
      <c r="OIN10" s="92"/>
      <c r="OIO10" s="92"/>
      <c r="OIP10" s="92"/>
      <c r="OIQ10" s="92"/>
      <c r="OIR10" s="92"/>
      <c r="OIS10" s="92"/>
      <c r="OIT10" s="92"/>
      <c r="OIU10" s="92"/>
      <c r="OIV10" s="92"/>
      <c r="OIW10" s="92"/>
      <c r="OIX10" s="92"/>
      <c r="OIY10" s="92"/>
      <c r="OIZ10" s="92"/>
      <c r="OJA10" s="92"/>
      <c r="OJB10" s="92"/>
      <c r="OJC10" s="92"/>
      <c r="OJD10" s="92"/>
      <c r="OJE10" s="92"/>
      <c r="OJF10" s="92"/>
      <c r="OJG10" s="92"/>
      <c r="OJH10" s="92"/>
      <c r="OJI10" s="92"/>
      <c r="OJJ10" s="92"/>
      <c r="OJK10" s="92"/>
      <c r="OJL10" s="92"/>
      <c r="OJM10" s="92"/>
      <c r="OJN10" s="92"/>
      <c r="OJO10" s="92"/>
      <c r="OJP10" s="92"/>
      <c r="OJQ10" s="92"/>
      <c r="OJR10" s="92"/>
      <c r="OJS10" s="92"/>
      <c r="OJT10" s="92"/>
      <c r="OJU10" s="92"/>
      <c r="OJV10" s="92"/>
      <c r="OJW10" s="92"/>
      <c r="OJX10" s="92"/>
      <c r="OJY10" s="92"/>
      <c r="OJZ10" s="92"/>
      <c r="OKA10" s="92"/>
      <c r="OKB10" s="92"/>
      <c r="OKC10" s="92"/>
      <c r="OKD10" s="92"/>
      <c r="OKE10" s="92"/>
      <c r="OKF10" s="92"/>
      <c r="OKG10" s="92"/>
      <c r="OKH10" s="92"/>
      <c r="OKI10" s="92"/>
      <c r="OKJ10" s="92"/>
      <c r="OKK10" s="92"/>
      <c r="OKL10" s="92"/>
      <c r="OKM10" s="92"/>
      <c r="OKN10" s="92"/>
      <c r="OKO10" s="92"/>
      <c r="OKP10" s="92"/>
      <c r="OKQ10" s="92"/>
      <c r="OKR10" s="92"/>
      <c r="OKS10" s="92"/>
      <c r="OKT10" s="92"/>
      <c r="OKU10" s="92"/>
      <c r="OKV10" s="92"/>
      <c r="OKW10" s="92"/>
      <c r="OKX10" s="92"/>
      <c r="OKY10" s="92"/>
      <c r="OKZ10" s="92"/>
      <c r="OLA10" s="92"/>
      <c r="OLB10" s="92"/>
      <c r="OLC10" s="92"/>
      <c r="OLD10" s="92"/>
      <c r="OLE10" s="92"/>
      <c r="OLF10" s="92"/>
      <c r="OLG10" s="92"/>
      <c r="OLH10" s="92"/>
      <c r="OLI10" s="92"/>
      <c r="OLJ10" s="92"/>
      <c r="OLK10" s="92"/>
      <c r="OLL10" s="92"/>
      <c r="OLM10" s="92"/>
      <c r="OLN10" s="92"/>
      <c r="OLO10" s="92"/>
      <c r="OLP10" s="92"/>
      <c r="OLQ10" s="92"/>
      <c r="OLR10" s="92"/>
      <c r="OLS10" s="92"/>
      <c r="OLT10" s="92"/>
      <c r="OLU10" s="92"/>
      <c r="OLV10" s="92"/>
      <c r="OLW10" s="92"/>
      <c r="OLX10" s="92"/>
      <c r="OLY10" s="92"/>
      <c r="OLZ10" s="92"/>
      <c r="OMA10" s="92"/>
      <c r="OMB10" s="92"/>
      <c r="OMC10" s="92"/>
      <c r="OMD10" s="92"/>
      <c r="OME10" s="92"/>
      <c r="OMF10" s="92"/>
      <c r="OMG10" s="92"/>
      <c r="OMH10" s="92"/>
      <c r="OMI10" s="92"/>
      <c r="OMJ10" s="92"/>
      <c r="OMK10" s="92"/>
      <c r="OML10" s="92"/>
      <c r="OMM10" s="92"/>
      <c r="OMN10" s="92"/>
      <c r="OMO10" s="92"/>
      <c r="OMP10" s="92"/>
      <c r="OMQ10" s="92"/>
      <c r="OMR10" s="92"/>
      <c r="OMS10" s="92"/>
      <c r="OMT10" s="92"/>
      <c r="OMU10" s="92"/>
      <c r="OMV10" s="92"/>
      <c r="OMW10" s="92"/>
      <c r="OMX10" s="92"/>
      <c r="OMY10" s="92"/>
      <c r="OMZ10" s="92"/>
      <c r="ONA10" s="92"/>
      <c r="ONB10" s="92"/>
      <c r="ONC10" s="92"/>
      <c r="OND10" s="92"/>
      <c r="ONE10" s="92"/>
      <c r="ONF10" s="92"/>
      <c r="ONG10" s="92"/>
      <c r="ONH10" s="92"/>
      <c r="ONI10" s="92"/>
      <c r="ONJ10" s="92"/>
      <c r="ONK10" s="92"/>
      <c r="ONL10" s="92"/>
      <c r="ONM10" s="92"/>
      <c r="ONN10" s="92"/>
      <c r="ONO10" s="92"/>
      <c r="ONP10" s="92"/>
      <c r="ONQ10" s="92"/>
      <c r="ONR10" s="92"/>
      <c r="ONS10" s="92"/>
      <c r="ONT10" s="92"/>
      <c r="ONU10" s="92"/>
      <c r="ONV10" s="92"/>
      <c r="ONW10" s="92"/>
      <c r="ONX10" s="92"/>
      <c r="ONY10" s="92"/>
      <c r="ONZ10" s="92"/>
      <c r="OOA10" s="92"/>
      <c r="OOB10" s="92"/>
      <c r="OOC10" s="92"/>
      <c r="OOD10" s="92"/>
      <c r="OOE10" s="92"/>
      <c r="OOF10" s="92"/>
      <c r="OOG10" s="92"/>
      <c r="OOH10" s="92"/>
      <c r="OOI10" s="92"/>
      <c r="OOJ10" s="92"/>
      <c r="OOK10" s="92"/>
      <c r="OOL10" s="92"/>
      <c r="OOM10" s="92"/>
      <c r="OON10" s="92"/>
      <c r="OOO10" s="92"/>
      <c r="OOP10" s="92"/>
      <c r="OOQ10" s="92"/>
      <c r="OOR10" s="92"/>
      <c r="OOS10" s="92"/>
      <c r="OOT10" s="92"/>
      <c r="OOU10" s="92"/>
      <c r="OOV10" s="92"/>
      <c r="OOW10" s="92"/>
      <c r="OOX10" s="92"/>
      <c r="OOY10" s="92"/>
      <c r="OOZ10" s="92"/>
      <c r="OPA10" s="92"/>
      <c r="OPB10" s="92"/>
      <c r="OPC10" s="92"/>
      <c r="OPD10" s="92"/>
      <c r="OPE10" s="92"/>
      <c r="OPF10" s="92"/>
      <c r="OPG10" s="92"/>
      <c r="OPH10" s="92"/>
      <c r="OPI10" s="92"/>
      <c r="OPJ10" s="92"/>
      <c r="OPK10" s="92"/>
      <c r="OPL10" s="92"/>
      <c r="OPM10" s="92"/>
      <c r="OPN10" s="92"/>
      <c r="OPO10" s="92"/>
      <c r="OPP10" s="92"/>
      <c r="OPQ10" s="92"/>
      <c r="OPR10" s="92"/>
      <c r="OPS10" s="92"/>
      <c r="OPT10" s="92"/>
      <c r="OPU10" s="92"/>
      <c r="OPV10" s="92"/>
      <c r="OPW10" s="92"/>
      <c r="OPX10" s="92"/>
      <c r="OPY10" s="92"/>
      <c r="OPZ10" s="92"/>
      <c r="OQA10" s="92"/>
      <c r="OQB10" s="92"/>
      <c r="OQC10" s="92"/>
      <c r="OQD10" s="92"/>
      <c r="OQE10" s="92"/>
      <c r="OQF10" s="92"/>
      <c r="OQG10" s="92"/>
      <c r="OQH10" s="92"/>
      <c r="OQI10" s="92"/>
      <c r="OQJ10" s="92"/>
      <c r="OQK10" s="92"/>
      <c r="OQL10" s="92"/>
      <c r="OQM10" s="92"/>
      <c r="OQN10" s="92"/>
      <c r="OQO10" s="92"/>
      <c r="OQP10" s="92"/>
      <c r="OQQ10" s="92"/>
      <c r="OQR10" s="92"/>
      <c r="OQS10" s="92"/>
      <c r="OQT10" s="92"/>
      <c r="OQU10" s="92"/>
      <c r="OQV10" s="92"/>
      <c r="OQW10" s="92"/>
      <c r="OQX10" s="92"/>
      <c r="OQY10" s="92"/>
      <c r="OQZ10" s="92"/>
      <c r="ORA10" s="92"/>
      <c r="ORB10" s="92"/>
      <c r="ORC10" s="92"/>
      <c r="ORD10" s="92"/>
      <c r="ORE10" s="92"/>
      <c r="ORF10" s="92"/>
      <c r="ORG10" s="92"/>
      <c r="ORH10" s="92"/>
      <c r="ORI10" s="92"/>
      <c r="ORJ10" s="92"/>
      <c r="ORK10" s="92"/>
      <c r="ORL10" s="92"/>
      <c r="ORM10" s="92"/>
      <c r="ORN10" s="92"/>
      <c r="ORO10" s="92"/>
      <c r="ORP10" s="92"/>
      <c r="ORQ10" s="92"/>
      <c r="ORR10" s="92"/>
      <c r="ORS10" s="92"/>
      <c r="ORT10" s="92"/>
      <c r="ORU10" s="92"/>
      <c r="ORV10" s="92"/>
      <c r="ORW10" s="92"/>
      <c r="ORX10" s="92"/>
      <c r="ORY10" s="92"/>
      <c r="ORZ10" s="92"/>
      <c r="OSA10" s="92"/>
      <c r="OSB10" s="92"/>
      <c r="OSC10" s="92"/>
      <c r="OSD10" s="92"/>
      <c r="OSE10" s="92"/>
      <c r="OSF10" s="92"/>
      <c r="OSG10" s="92"/>
      <c r="OSH10" s="92"/>
      <c r="OSI10" s="92"/>
      <c r="OSJ10" s="92"/>
      <c r="OSK10" s="92"/>
      <c r="OSL10" s="92"/>
      <c r="OSM10" s="92"/>
      <c r="OSN10" s="92"/>
      <c r="OSO10" s="92"/>
      <c r="OSP10" s="92"/>
      <c r="OSQ10" s="92"/>
      <c r="OSR10" s="92"/>
      <c r="OSS10" s="92"/>
      <c r="OST10" s="92"/>
      <c r="OSU10" s="92"/>
      <c r="OSV10" s="92"/>
      <c r="OSW10" s="92"/>
      <c r="OSX10" s="92"/>
      <c r="OSY10" s="92"/>
      <c r="OSZ10" s="92"/>
      <c r="OTA10" s="92"/>
      <c r="OTB10" s="92"/>
      <c r="OTC10" s="92"/>
      <c r="OTD10" s="92"/>
      <c r="OTE10" s="92"/>
      <c r="OTF10" s="92"/>
      <c r="OTG10" s="92"/>
      <c r="OTH10" s="92"/>
      <c r="OTI10" s="92"/>
      <c r="OTJ10" s="92"/>
      <c r="OTK10" s="92"/>
      <c r="OTL10" s="92"/>
      <c r="OTM10" s="92"/>
      <c r="OTN10" s="92"/>
      <c r="OTO10" s="92"/>
      <c r="OTP10" s="92"/>
      <c r="OTQ10" s="92"/>
      <c r="OTR10" s="92"/>
      <c r="OTS10" s="92"/>
      <c r="OTT10" s="92"/>
      <c r="OTU10" s="92"/>
      <c r="OTV10" s="92"/>
      <c r="OTW10" s="92"/>
      <c r="OTX10" s="92"/>
      <c r="OTY10" s="92"/>
      <c r="OTZ10" s="92"/>
      <c r="OUA10" s="92"/>
      <c r="OUB10" s="92"/>
      <c r="OUC10" s="92"/>
      <c r="OUD10" s="92"/>
      <c r="OUE10" s="92"/>
      <c r="OUF10" s="92"/>
      <c r="OUG10" s="92"/>
      <c r="OUH10" s="92"/>
      <c r="OUI10" s="92"/>
      <c r="OUJ10" s="92"/>
      <c r="OUK10" s="92"/>
      <c r="OUL10" s="92"/>
      <c r="OUM10" s="92"/>
      <c r="OUN10" s="92"/>
      <c r="OUO10" s="92"/>
      <c r="OUP10" s="92"/>
      <c r="OUQ10" s="92"/>
      <c r="OUR10" s="92"/>
      <c r="OUS10" s="92"/>
      <c r="OUT10" s="92"/>
      <c r="OUU10" s="92"/>
      <c r="OUV10" s="92"/>
      <c r="OUW10" s="92"/>
      <c r="OUX10" s="92"/>
      <c r="OUY10" s="92"/>
      <c r="OUZ10" s="92"/>
      <c r="OVA10" s="92"/>
      <c r="OVB10" s="92"/>
      <c r="OVC10" s="92"/>
      <c r="OVD10" s="92"/>
      <c r="OVE10" s="92"/>
      <c r="OVF10" s="92"/>
      <c r="OVG10" s="92"/>
      <c r="OVH10" s="92"/>
      <c r="OVI10" s="92"/>
      <c r="OVJ10" s="92"/>
      <c r="OVK10" s="92"/>
      <c r="OVL10" s="92"/>
      <c r="OVM10" s="92"/>
      <c r="OVN10" s="92"/>
      <c r="OVO10" s="92"/>
      <c r="OVP10" s="92"/>
      <c r="OVQ10" s="92"/>
      <c r="OVR10" s="92"/>
      <c r="OVS10" s="92"/>
      <c r="OVT10" s="92"/>
      <c r="OVU10" s="92"/>
      <c r="OVV10" s="92"/>
      <c r="OVW10" s="92"/>
      <c r="OVX10" s="92"/>
      <c r="OVY10" s="92"/>
      <c r="OVZ10" s="92"/>
      <c r="OWA10" s="92"/>
      <c r="OWB10" s="92"/>
      <c r="OWC10" s="92"/>
      <c r="OWD10" s="92"/>
      <c r="OWE10" s="92"/>
      <c r="OWF10" s="92"/>
      <c r="OWG10" s="92"/>
      <c r="OWH10" s="92"/>
      <c r="OWI10" s="92"/>
      <c r="OWJ10" s="92"/>
      <c r="OWK10" s="92"/>
      <c r="OWL10" s="92"/>
      <c r="OWM10" s="92"/>
      <c r="OWN10" s="92"/>
      <c r="OWO10" s="92"/>
      <c r="OWP10" s="92"/>
      <c r="OWQ10" s="92"/>
      <c r="OWR10" s="92"/>
      <c r="OWS10" s="92"/>
      <c r="OWT10" s="92"/>
      <c r="OWU10" s="92"/>
      <c r="OWV10" s="92"/>
      <c r="OWW10" s="92"/>
      <c r="OWX10" s="92"/>
      <c r="OWY10" s="92"/>
      <c r="OWZ10" s="92"/>
      <c r="OXA10" s="92"/>
      <c r="OXB10" s="92"/>
      <c r="OXC10" s="92"/>
      <c r="OXD10" s="92"/>
      <c r="OXE10" s="92"/>
      <c r="OXF10" s="92"/>
      <c r="OXG10" s="92"/>
      <c r="OXH10" s="92"/>
      <c r="OXI10" s="92"/>
      <c r="OXJ10" s="92"/>
      <c r="OXK10" s="92"/>
      <c r="OXL10" s="92"/>
      <c r="OXM10" s="92"/>
      <c r="OXN10" s="92"/>
      <c r="OXO10" s="92"/>
      <c r="OXP10" s="92"/>
      <c r="OXQ10" s="92"/>
      <c r="OXR10" s="92"/>
      <c r="OXS10" s="92"/>
      <c r="OXT10" s="92"/>
      <c r="OXU10" s="92"/>
      <c r="OXV10" s="92"/>
      <c r="OXW10" s="92"/>
      <c r="OXX10" s="92"/>
      <c r="OXY10" s="92"/>
      <c r="OXZ10" s="92"/>
      <c r="OYA10" s="92"/>
      <c r="OYB10" s="92"/>
      <c r="OYC10" s="92"/>
      <c r="OYD10" s="92"/>
      <c r="OYE10" s="92"/>
      <c r="OYF10" s="92"/>
      <c r="OYG10" s="92"/>
      <c r="OYH10" s="92"/>
      <c r="OYI10" s="92"/>
      <c r="OYJ10" s="92"/>
      <c r="OYK10" s="92"/>
      <c r="OYL10" s="92"/>
      <c r="OYM10" s="92"/>
      <c r="OYN10" s="92"/>
      <c r="OYO10" s="92"/>
      <c r="OYP10" s="92"/>
      <c r="OYQ10" s="92"/>
      <c r="OYR10" s="92"/>
      <c r="OYS10" s="92"/>
      <c r="OYT10" s="92"/>
      <c r="OYU10" s="92"/>
      <c r="OYV10" s="92"/>
      <c r="OYW10" s="92"/>
      <c r="OYX10" s="92"/>
      <c r="OYY10" s="92"/>
      <c r="OYZ10" s="92"/>
      <c r="OZA10" s="92"/>
      <c r="OZB10" s="92"/>
      <c r="OZC10" s="92"/>
      <c r="OZD10" s="92"/>
      <c r="OZE10" s="92"/>
      <c r="OZF10" s="92"/>
      <c r="OZG10" s="92"/>
      <c r="OZH10" s="92"/>
      <c r="OZI10" s="92"/>
      <c r="OZJ10" s="92"/>
      <c r="OZK10" s="92"/>
      <c r="OZL10" s="92"/>
      <c r="OZM10" s="92"/>
      <c r="OZN10" s="92"/>
      <c r="OZO10" s="92"/>
      <c r="OZP10" s="92"/>
      <c r="OZQ10" s="92"/>
      <c r="OZR10" s="92"/>
      <c r="OZS10" s="92"/>
      <c r="OZT10" s="92"/>
      <c r="OZU10" s="92"/>
      <c r="OZV10" s="92"/>
      <c r="OZW10" s="92"/>
      <c r="OZX10" s="92"/>
      <c r="OZY10" s="92"/>
      <c r="OZZ10" s="92"/>
      <c r="PAA10" s="92"/>
      <c r="PAB10" s="92"/>
      <c r="PAC10" s="92"/>
      <c r="PAD10" s="92"/>
      <c r="PAE10" s="92"/>
      <c r="PAF10" s="92"/>
      <c r="PAG10" s="92"/>
      <c r="PAH10" s="92"/>
      <c r="PAI10" s="92"/>
      <c r="PAJ10" s="92"/>
      <c r="PAK10" s="92"/>
      <c r="PAL10" s="92"/>
      <c r="PAM10" s="92"/>
      <c r="PAN10" s="92"/>
      <c r="PAO10" s="92"/>
      <c r="PAP10" s="92"/>
      <c r="PAQ10" s="92"/>
      <c r="PAR10" s="92"/>
      <c r="PAS10" s="92"/>
      <c r="PAT10" s="92"/>
      <c r="PAU10" s="92"/>
      <c r="PAV10" s="92"/>
      <c r="PAW10" s="92"/>
      <c r="PAX10" s="92"/>
      <c r="PAY10" s="92"/>
      <c r="PAZ10" s="92"/>
      <c r="PBA10" s="92"/>
      <c r="PBB10" s="92"/>
      <c r="PBC10" s="92"/>
      <c r="PBD10" s="92"/>
      <c r="PBE10" s="92"/>
      <c r="PBF10" s="92"/>
      <c r="PBG10" s="92"/>
      <c r="PBH10" s="92"/>
      <c r="PBI10" s="92"/>
      <c r="PBJ10" s="92"/>
      <c r="PBK10" s="92"/>
      <c r="PBL10" s="92"/>
      <c r="PBM10" s="92"/>
      <c r="PBN10" s="92"/>
      <c r="PBO10" s="92"/>
      <c r="PBP10" s="92"/>
      <c r="PBQ10" s="92"/>
      <c r="PBR10" s="92"/>
      <c r="PBS10" s="92"/>
      <c r="PBT10" s="92"/>
      <c r="PBU10" s="92"/>
      <c r="PBV10" s="92"/>
      <c r="PBW10" s="92"/>
      <c r="PBX10" s="92"/>
      <c r="PBY10" s="92"/>
      <c r="PBZ10" s="92"/>
      <c r="PCA10" s="92"/>
      <c r="PCB10" s="92"/>
      <c r="PCC10" s="92"/>
      <c r="PCD10" s="92"/>
      <c r="PCE10" s="92"/>
      <c r="PCF10" s="92"/>
      <c r="PCG10" s="92"/>
      <c r="PCH10" s="92"/>
      <c r="PCI10" s="92"/>
      <c r="PCJ10" s="92"/>
      <c r="PCK10" s="92"/>
      <c r="PCL10" s="92"/>
      <c r="PCM10" s="92"/>
      <c r="PCN10" s="92"/>
      <c r="PCO10" s="92"/>
      <c r="PCP10" s="92"/>
      <c r="PCQ10" s="92"/>
      <c r="PCR10" s="92"/>
      <c r="PCS10" s="92"/>
      <c r="PCT10" s="92"/>
      <c r="PCU10" s="92"/>
      <c r="PCV10" s="92"/>
      <c r="PCW10" s="92"/>
      <c r="PCX10" s="92"/>
      <c r="PCY10" s="92"/>
      <c r="PCZ10" s="92"/>
      <c r="PDA10" s="92"/>
      <c r="PDB10" s="92"/>
      <c r="PDC10" s="92"/>
      <c r="PDD10" s="92"/>
      <c r="PDE10" s="92"/>
      <c r="PDF10" s="92"/>
      <c r="PDG10" s="92"/>
      <c r="PDH10" s="92"/>
      <c r="PDI10" s="92"/>
      <c r="PDJ10" s="92"/>
      <c r="PDK10" s="92"/>
      <c r="PDL10" s="92"/>
      <c r="PDM10" s="92"/>
      <c r="PDN10" s="92"/>
      <c r="PDO10" s="92"/>
      <c r="PDP10" s="92"/>
      <c r="PDQ10" s="92"/>
      <c r="PDR10" s="92"/>
      <c r="PDS10" s="92"/>
      <c r="PDT10" s="92"/>
      <c r="PDU10" s="92"/>
      <c r="PDV10" s="92"/>
      <c r="PDW10" s="92"/>
      <c r="PDX10" s="92"/>
      <c r="PDY10" s="92"/>
      <c r="PDZ10" s="92"/>
      <c r="PEA10" s="92"/>
      <c r="PEB10" s="92"/>
      <c r="PEC10" s="92"/>
      <c r="PED10" s="92"/>
      <c r="PEE10" s="92"/>
      <c r="PEF10" s="92"/>
      <c r="PEG10" s="92"/>
      <c r="PEH10" s="92"/>
      <c r="PEI10" s="92"/>
      <c r="PEJ10" s="92"/>
      <c r="PEK10" s="92"/>
      <c r="PEL10" s="92"/>
      <c r="PEM10" s="92"/>
      <c r="PEN10" s="92"/>
      <c r="PEO10" s="92"/>
      <c r="PEP10" s="92"/>
      <c r="PEQ10" s="92"/>
      <c r="PER10" s="92"/>
      <c r="PES10" s="92"/>
      <c r="PET10" s="92"/>
      <c r="PEU10" s="92"/>
      <c r="PEV10" s="92"/>
      <c r="PEW10" s="92"/>
      <c r="PEX10" s="92"/>
      <c r="PEY10" s="92"/>
      <c r="PEZ10" s="92"/>
      <c r="PFA10" s="92"/>
      <c r="PFB10" s="92"/>
      <c r="PFC10" s="92"/>
      <c r="PFD10" s="92"/>
      <c r="PFE10" s="92"/>
      <c r="PFF10" s="92"/>
      <c r="PFG10" s="92"/>
      <c r="PFH10" s="92"/>
      <c r="PFI10" s="92"/>
      <c r="PFJ10" s="92"/>
      <c r="PFK10" s="92"/>
      <c r="PFL10" s="92"/>
      <c r="PFM10" s="92"/>
      <c r="PFN10" s="92"/>
      <c r="PFO10" s="92"/>
      <c r="PFP10" s="92"/>
      <c r="PFQ10" s="92"/>
      <c r="PFR10" s="92"/>
      <c r="PFS10" s="92"/>
      <c r="PFT10" s="92"/>
      <c r="PFU10" s="92"/>
      <c r="PFV10" s="92"/>
      <c r="PFW10" s="92"/>
      <c r="PFX10" s="92"/>
      <c r="PFY10" s="92"/>
      <c r="PFZ10" s="92"/>
      <c r="PGA10" s="92"/>
      <c r="PGB10" s="92"/>
      <c r="PGC10" s="92"/>
      <c r="PGD10" s="92"/>
      <c r="PGE10" s="92"/>
      <c r="PGF10" s="92"/>
      <c r="PGG10" s="92"/>
      <c r="PGH10" s="92"/>
      <c r="PGI10" s="92"/>
      <c r="PGJ10" s="92"/>
      <c r="PGK10" s="92"/>
      <c r="PGL10" s="92"/>
      <c r="PGM10" s="92"/>
      <c r="PGN10" s="92"/>
      <c r="PGO10" s="92"/>
      <c r="PGP10" s="92"/>
      <c r="PGQ10" s="92"/>
      <c r="PGR10" s="92"/>
      <c r="PGS10" s="92"/>
      <c r="PGT10" s="92"/>
      <c r="PGU10" s="92"/>
      <c r="PGV10" s="92"/>
      <c r="PGW10" s="92"/>
      <c r="PGX10" s="92"/>
      <c r="PGY10" s="92"/>
      <c r="PGZ10" s="92"/>
      <c r="PHA10" s="92"/>
      <c r="PHB10" s="92"/>
      <c r="PHC10" s="92"/>
      <c r="PHD10" s="92"/>
      <c r="PHE10" s="92"/>
      <c r="PHF10" s="92"/>
      <c r="PHG10" s="92"/>
      <c r="PHH10" s="92"/>
      <c r="PHI10" s="92"/>
      <c r="PHJ10" s="92"/>
      <c r="PHK10" s="92"/>
      <c r="PHL10" s="92"/>
      <c r="PHM10" s="92"/>
      <c r="PHN10" s="92"/>
      <c r="PHO10" s="92"/>
      <c r="PHP10" s="92"/>
      <c r="PHQ10" s="92"/>
      <c r="PHR10" s="92"/>
      <c r="PHS10" s="92"/>
      <c r="PHT10" s="92"/>
      <c r="PHU10" s="92"/>
      <c r="PHV10" s="92"/>
      <c r="PHW10" s="92"/>
      <c r="PHX10" s="92"/>
      <c r="PHY10" s="92"/>
      <c r="PHZ10" s="92"/>
      <c r="PIA10" s="92"/>
      <c r="PIB10" s="92"/>
      <c r="PIC10" s="92"/>
      <c r="PID10" s="92"/>
      <c r="PIE10" s="92"/>
      <c r="PIF10" s="92"/>
      <c r="PIG10" s="92"/>
      <c r="PIH10" s="92"/>
      <c r="PII10" s="92"/>
      <c r="PIJ10" s="92"/>
      <c r="PIK10" s="92"/>
      <c r="PIL10" s="92"/>
      <c r="PIM10" s="92"/>
      <c r="PIN10" s="92"/>
      <c r="PIO10" s="92"/>
      <c r="PIP10" s="92"/>
      <c r="PIQ10" s="92"/>
      <c r="PIR10" s="92"/>
      <c r="PIS10" s="92"/>
      <c r="PIT10" s="92"/>
      <c r="PIU10" s="92"/>
      <c r="PIV10" s="92"/>
      <c r="PIW10" s="92"/>
      <c r="PIX10" s="92"/>
      <c r="PIY10" s="92"/>
      <c r="PIZ10" s="92"/>
      <c r="PJA10" s="92"/>
      <c r="PJB10" s="92"/>
      <c r="PJC10" s="92"/>
      <c r="PJD10" s="92"/>
      <c r="PJE10" s="92"/>
      <c r="PJF10" s="92"/>
      <c r="PJG10" s="92"/>
      <c r="PJH10" s="92"/>
      <c r="PJI10" s="92"/>
      <c r="PJJ10" s="92"/>
      <c r="PJK10" s="92"/>
      <c r="PJL10" s="92"/>
      <c r="PJM10" s="92"/>
      <c r="PJN10" s="92"/>
      <c r="PJO10" s="92"/>
      <c r="PJP10" s="92"/>
      <c r="PJQ10" s="92"/>
      <c r="PJR10" s="92"/>
      <c r="PJS10" s="92"/>
      <c r="PJT10" s="92"/>
      <c r="PJU10" s="92"/>
      <c r="PJV10" s="92"/>
      <c r="PJW10" s="92"/>
      <c r="PJX10" s="92"/>
      <c r="PJY10" s="92"/>
      <c r="PJZ10" s="92"/>
      <c r="PKA10" s="92"/>
      <c r="PKB10" s="92"/>
      <c r="PKC10" s="92"/>
      <c r="PKD10" s="92"/>
      <c r="PKE10" s="92"/>
      <c r="PKF10" s="92"/>
      <c r="PKG10" s="92"/>
      <c r="PKH10" s="92"/>
      <c r="PKI10" s="92"/>
      <c r="PKJ10" s="92"/>
      <c r="PKK10" s="92"/>
      <c r="PKL10" s="92"/>
      <c r="PKM10" s="92"/>
      <c r="PKN10" s="92"/>
      <c r="PKO10" s="92"/>
      <c r="PKP10" s="92"/>
      <c r="PKQ10" s="92"/>
      <c r="PKR10" s="92"/>
      <c r="PKS10" s="92"/>
      <c r="PKT10" s="92"/>
      <c r="PKU10" s="92"/>
      <c r="PKV10" s="92"/>
      <c r="PKW10" s="92"/>
      <c r="PKX10" s="92"/>
      <c r="PKY10" s="92"/>
      <c r="PKZ10" s="92"/>
      <c r="PLA10" s="92"/>
      <c r="PLB10" s="92"/>
      <c r="PLC10" s="92"/>
      <c r="PLD10" s="92"/>
      <c r="PLE10" s="92"/>
      <c r="PLF10" s="92"/>
      <c r="PLG10" s="92"/>
      <c r="PLH10" s="92"/>
      <c r="PLI10" s="92"/>
      <c r="PLJ10" s="92"/>
      <c r="PLK10" s="92"/>
      <c r="PLL10" s="92"/>
      <c r="PLM10" s="92"/>
      <c r="PLN10" s="92"/>
      <c r="PLO10" s="92"/>
      <c r="PLP10" s="92"/>
      <c r="PLQ10" s="92"/>
      <c r="PLR10" s="92"/>
      <c r="PLS10" s="92"/>
      <c r="PLT10" s="92"/>
      <c r="PLU10" s="92"/>
      <c r="PLV10" s="92"/>
      <c r="PLW10" s="92"/>
      <c r="PLX10" s="92"/>
      <c r="PLY10" s="92"/>
      <c r="PLZ10" s="92"/>
      <c r="PMA10" s="92"/>
      <c r="PMB10" s="92"/>
      <c r="PMC10" s="92"/>
      <c r="PMD10" s="92"/>
      <c r="PME10" s="92"/>
      <c r="PMF10" s="92"/>
      <c r="PMG10" s="92"/>
      <c r="PMH10" s="92"/>
      <c r="PMI10" s="92"/>
      <c r="PMJ10" s="92"/>
      <c r="PMK10" s="92"/>
      <c r="PML10" s="92"/>
      <c r="PMM10" s="92"/>
      <c r="PMN10" s="92"/>
      <c r="PMO10" s="92"/>
      <c r="PMP10" s="92"/>
      <c r="PMQ10" s="92"/>
      <c r="PMR10" s="92"/>
      <c r="PMS10" s="92"/>
      <c r="PMT10" s="92"/>
      <c r="PMU10" s="92"/>
      <c r="PMV10" s="92"/>
      <c r="PMW10" s="92"/>
      <c r="PMX10" s="92"/>
      <c r="PMY10" s="92"/>
      <c r="PMZ10" s="92"/>
      <c r="PNA10" s="92"/>
      <c r="PNB10" s="92"/>
      <c r="PNC10" s="92"/>
      <c r="PND10" s="92"/>
      <c r="PNE10" s="92"/>
      <c r="PNF10" s="92"/>
      <c r="PNG10" s="92"/>
      <c r="PNH10" s="92"/>
      <c r="PNI10" s="92"/>
      <c r="PNJ10" s="92"/>
      <c r="PNK10" s="92"/>
      <c r="PNL10" s="92"/>
      <c r="PNM10" s="92"/>
      <c r="PNN10" s="92"/>
      <c r="PNO10" s="92"/>
      <c r="PNP10" s="92"/>
      <c r="PNQ10" s="92"/>
      <c r="PNR10" s="92"/>
      <c r="PNS10" s="92"/>
      <c r="PNT10" s="92"/>
      <c r="PNU10" s="92"/>
      <c r="PNV10" s="92"/>
      <c r="PNW10" s="92"/>
      <c r="PNX10" s="92"/>
      <c r="PNY10" s="92"/>
      <c r="PNZ10" s="92"/>
      <c r="POA10" s="92"/>
      <c r="POB10" s="92"/>
      <c r="POC10" s="92"/>
      <c r="POD10" s="92"/>
      <c r="POE10" s="92"/>
      <c r="POF10" s="92"/>
      <c r="POG10" s="92"/>
      <c r="POH10" s="92"/>
      <c r="POI10" s="92"/>
      <c r="POJ10" s="92"/>
      <c r="POK10" s="92"/>
      <c r="POL10" s="92"/>
      <c r="POM10" s="92"/>
      <c r="PON10" s="92"/>
      <c r="POO10" s="92"/>
      <c r="POP10" s="92"/>
      <c r="POQ10" s="92"/>
      <c r="POR10" s="92"/>
      <c r="POS10" s="92"/>
      <c r="POT10" s="92"/>
      <c r="POU10" s="92"/>
      <c r="POV10" s="92"/>
      <c r="POW10" s="92"/>
      <c r="POX10" s="92"/>
      <c r="POY10" s="92"/>
      <c r="POZ10" s="92"/>
      <c r="PPA10" s="92"/>
      <c r="PPB10" s="92"/>
      <c r="PPC10" s="92"/>
      <c r="PPD10" s="92"/>
      <c r="PPE10" s="92"/>
      <c r="PPF10" s="92"/>
      <c r="PPG10" s="92"/>
      <c r="PPH10" s="92"/>
      <c r="PPI10" s="92"/>
      <c r="PPJ10" s="92"/>
      <c r="PPK10" s="92"/>
      <c r="PPL10" s="92"/>
      <c r="PPM10" s="92"/>
      <c r="PPN10" s="92"/>
      <c r="PPO10" s="92"/>
      <c r="PPP10" s="92"/>
      <c r="PPQ10" s="92"/>
      <c r="PPR10" s="92"/>
      <c r="PPS10" s="92"/>
      <c r="PPT10" s="92"/>
      <c r="PPU10" s="92"/>
      <c r="PPV10" s="92"/>
      <c r="PPW10" s="92"/>
      <c r="PPX10" s="92"/>
      <c r="PPY10" s="92"/>
      <c r="PPZ10" s="92"/>
      <c r="PQA10" s="92"/>
      <c r="PQB10" s="92"/>
      <c r="PQC10" s="92"/>
      <c r="PQD10" s="92"/>
      <c r="PQE10" s="92"/>
      <c r="PQF10" s="92"/>
      <c r="PQG10" s="92"/>
      <c r="PQH10" s="92"/>
      <c r="PQI10" s="92"/>
      <c r="PQJ10" s="92"/>
      <c r="PQK10" s="92"/>
      <c r="PQL10" s="92"/>
      <c r="PQM10" s="92"/>
      <c r="PQN10" s="92"/>
      <c r="PQO10" s="92"/>
      <c r="PQP10" s="92"/>
      <c r="PQQ10" s="92"/>
      <c r="PQR10" s="92"/>
      <c r="PQS10" s="92"/>
      <c r="PQT10" s="92"/>
      <c r="PQU10" s="92"/>
      <c r="PQV10" s="92"/>
      <c r="PQW10" s="92"/>
      <c r="PQX10" s="92"/>
      <c r="PQY10" s="92"/>
      <c r="PQZ10" s="92"/>
      <c r="PRA10" s="92"/>
      <c r="PRB10" s="92"/>
      <c r="PRC10" s="92"/>
      <c r="PRD10" s="92"/>
      <c r="PRE10" s="92"/>
      <c r="PRF10" s="92"/>
      <c r="PRG10" s="92"/>
      <c r="PRH10" s="92"/>
      <c r="PRI10" s="92"/>
      <c r="PRJ10" s="92"/>
      <c r="PRK10" s="92"/>
      <c r="PRL10" s="92"/>
      <c r="PRM10" s="92"/>
      <c r="PRN10" s="92"/>
      <c r="PRO10" s="92"/>
      <c r="PRP10" s="92"/>
      <c r="PRQ10" s="92"/>
      <c r="PRR10" s="92"/>
      <c r="PRS10" s="92"/>
      <c r="PRT10" s="92"/>
      <c r="PRU10" s="92"/>
      <c r="PRV10" s="92"/>
      <c r="PRW10" s="92"/>
      <c r="PRX10" s="92"/>
      <c r="PRY10" s="92"/>
      <c r="PRZ10" s="92"/>
      <c r="PSA10" s="92"/>
      <c r="PSB10" s="92"/>
      <c r="PSC10" s="92"/>
      <c r="PSD10" s="92"/>
      <c r="PSE10" s="92"/>
      <c r="PSF10" s="92"/>
      <c r="PSG10" s="92"/>
      <c r="PSH10" s="92"/>
      <c r="PSI10" s="92"/>
      <c r="PSJ10" s="92"/>
      <c r="PSK10" s="92"/>
      <c r="PSL10" s="92"/>
      <c r="PSM10" s="92"/>
      <c r="PSN10" s="92"/>
      <c r="PSO10" s="92"/>
      <c r="PSP10" s="92"/>
      <c r="PSQ10" s="92"/>
      <c r="PSR10" s="92"/>
      <c r="PSS10" s="92"/>
      <c r="PST10" s="92"/>
      <c r="PSU10" s="92"/>
      <c r="PSV10" s="92"/>
      <c r="PSW10" s="92"/>
      <c r="PSX10" s="92"/>
      <c r="PSY10" s="92"/>
      <c r="PSZ10" s="92"/>
      <c r="PTA10" s="92"/>
      <c r="PTB10" s="92"/>
      <c r="PTC10" s="92"/>
      <c r="PTD10" s="92"/>
      <c r="PTE10" s="92"/>
      <c r="PTF10" s="92"/>
      <c r="PTG10" s="92"/>
      <c r="PTH10" s="92"/>
      <c r="PTI10" s="92"/>
      <c r="PTJ10" s="92"/>
      <c r="PTK10" s="92"/>
      <c r="PTL10" s="92"/>
      <c r="PTM10" s="92"/>
      <c r="PTN10" s="92"/>
      <c r="PTO10" s="92"/>
      <c r="PTP10" s="92"/>
      <c r="PTQ10" s="92"/>
      <c r="PTR10" s="92"/>
      <c r="PTS10" s="92"/>
      <c r="PTT10" s="92"/>
      <c r="PTU10" s="92"/>
      <c r="PTV10" s="92"/>
      <c r="PTW10" s="92"/>
      <c r="PTX10" s="92"/>
      <c r="PTY10" s="92"/>
      <c r="PTZ10" s="92"/>
      <c r="PUA10" s="92"/>
      <c r="PUB10" s="92"/>
      <c r="PUC10" s="92"/>
      <c r="PUD10" s="92"/>
      <c r="PUE10" s="92"/>
      <c r="PUF10" s="92"/>
      <c r="PUG10" s="92"/>
      <c r="PUH10" s="92"/>
      <c r="PUI10" s="92"/>
      <c r="PUJ10" s="92"/>
      <c r="PUK10" s="92"/>
      <c r="PUL10" s="92"/>
      <c r="PUM10" s="92"/>
      <c r="PUN10" s="92"/>
      <c r="PUO10" s="92"/>
      <c r="PUP10" s="92"/>
      <c r="PUQ10" s="92"/>
      <c r="PUR10" s="92"/>
      <c r="PUS10" s="92"/>
      <c r="PUT10" s="92"/>
      <c r="PUU10" s="92"/>
      <c r="PUV10" s="92"/>
      <c r="PUW10" s="92"/>
      <c r="PUX10" s="92"/>
      <c r="PUY10" s="92"/>
      <c r="PUZ10" s="92"/>
      <c r="PVA10" s="92"/>
      <c r="PVB10" s="92"/>
      <c r="PVC10" s="92"/>
      <c r="PVD10" s="92"/>
      <c r="PVE10" s="92"/>
      <c r="PVF10" s="92"/>
      <c r="PVG10" s="92"/>
      <c r="PVH10" s="92"/>
      <c r="PVI10" s="92"/>
      <c r="PVJ10" s="92"/>
      <c r="PVK10" s="92"/>
      <c r="PVL10" s="92"/>
      <c r="PVM10" s="92"/>
      <c r="PVN10" s="92"/>
      <c r="PVO10" s="92"/>
      <c r="PVP10" s="92"/>
      <c r="PVQ10" s="92"/>
      <c r="PVR10" s="92"/>
      <c r="PVS10" s="92"/>
      <c r="PVT10" s="92"/>
      <c r="PVU10" s="92"/>
      <c r="PVV10" s="92"/>
      <c r="PVW10" s="92"/>
      <c r="PVX10" s="92"/>
      <c r="PVY10" s="92"/>
      <c r="PVZ10" s="92"/>
      <c r="PWA10" s="92"/>
      <c r="PWB10" s="92"/>
      <c r="PWC10" s="92"/>
      <c r="PWD10" s="92"/>
      <c r="PWE10" s="92"/>
      <c r="PWF10" s="92"/>
      <c r="PWG10" s="92"/>
      <c r="PWH10" s="92"/>
      <c r="PWI10" s="92"/>
      <c r="PWJ10" s="92"/>
      <c r="PWK10" s="92"/>
      <c r="PWL10" s="92"/>
      <c r="PWM10" s="92"/>
      <c r="PWN10" s="92"/>
      <c r="PWO10" s="92"/>
      <c r="PWP10" s="92"/>
      <c r="PWQ10" s="92"/>
      <c r="PWR10" s="92"/>
      <c r="PWS10" s="92"/>
      <c r="PWT10" s="92"/>
      <c r="PWU10" s="92"/>
      <c r="PWV10" s="92"/>
      <c r="PWW10" s="92"/>
      <c r="PWX10" s="92"/>
      <c r="PWY10" s="92"/>
      <c r="PWZ10" s="92"/>
      <c r="PXA10" s="92"/>
      <c r="PXB10" s="92"/>
      <c r="PXC10" s="92"/>
      <c r="PXD10" s="92"/>
      <c r="PXE10" s="92"/>
      <c r="PXF10" s="92"/>
      <c r="PXG10" s="92"/>
      <c r="PXH10" s="92"/>
      <c r="PXI10" s="92"/>
      <c r="PXJ10" s="92"/>
      <c r="PXK10" s="92"/>
      <c r="PXL10" s="92"/>
      <c r="PXM10" s="92"/>
      <c r="PXN10" s="92"/>
      <c r="PXO10" s="92"/>
      <c r="PXP10" s="92"/>
      <c r="PXQ10" s="92"/>
      <c r="PXR10" s="92"/>
      <c r="PXS10" s="92"/>
      <c r="PXT10" s="92"/>
      <c r="PXU10" s="92"/>
      <c r="PXV10" s="92"/>
      <c r="PXW10" s="92"/>
      <c r="PXX10" s="92"/>
      <c r="PXY10" s="92"/>
      <c r="PXZ10" s="92"/>
      <c r="PYA10" s="92"/>
      <c r="PYB10" s="92"/>
      <c r="PYC10" s="92"/>
      <c r="PYD10" s="92"/>
      <c r="PYE10" s="92"/>
      <c r="PYF10" s="92"/>
      <c r="PYG10" s="92"/>
      <c r="PYH10" s="92"/>
      <c r="PYI10" s="92"/>
      <c r="PYJ10" s="92"/>
      <c r="PYK10" s="92"/>
      <c r="PYL10" s="92"/>
      <c r="PYM10" s="92"/>
      <c r="PYN10" s="92"/>
      <c r="PYO10" s="92"/>
      <c r="PYP10" s="92"/>
      <c r="PYQ10" s="92"/>
      <c r="PYR10" s="92"/>
      <c r="PYS10" s="92"/>
      <c r="PYT10" s="92"/>
      <c r="PYU10" s="92"/>
      <c r="PYV10" s="92"/>
      <c r="PYW10" s="92"/>
      <c r="PYX10" s="92"/>
      <c r="PYY10" s="92"/>
      <c r="PYZ10" s="92"/>
      <c r="PZA10" s="92"/>
      <c r="PZB10" s="92"/>
      <c r="PZC10" s="92"/>
      <c r="PZD10" s="92"/>
      <c r="PZE10" s="92"/>
      <c r="PZF10" s="92"/>
      <c r="PZG10" s="92"/>
      <c r="PZH10" s="92"/>
      <c r="PZI10" s="92"/>
      <c r="PZJ10" s="92"/>
      <c r="PZK10" s="92"/>
      <c r="PZL10" s="92"/>
      <c r="PZM10" s="92"/>
      <c r="PZN10" s="92"/>
      <c r="PZO10" s="92"/>
      <c r="PZP10" s="92"/>
      <c r="PZQ10" s="92"/>
      <c r="PZR10" s="92"/>
      <c r="PZS10" s="92"/>
      <c r="PZT10" s="92"/>
      <c r="PZU10" s="92"/>
      <c r="PZV10" s="92"/>
      <c r="PZW10" s="92"/>
      <c r="PZX10" s="92"/>
      <c r="PZY10" s="92"/>
      <c r="PZZ10" s="92"/>
      <c r="QAA10" s="92"/>
      <c r="QAB10" s="92"/>
      <c r="QAC10" s="92"/>
      <c r="QAD10" s="92"/>
      <c r="QAE10" s="92"/>
      <c r="QAF10" s="92"/>
      <c r="QAG10" s="92"/>
      <c r="QAH10" s="92"/>
      <c r="QAI10" s="92"/>
      <c r="QAJ10" s="92"/>
      <c r="QAK10" s="92"/>
      <c r="QAL10" s="92"/>
      <c r="QAM10" s="92"/>
      <c r="QAN10" s="92"/>
      <c r="QAO10" s="92"/>
      <c r="QAP10" s="92"/>
      <c r="QAQ10" s="92"/>
      <c r="QAR10" s="92"/>
      <c r="QAS10" s="92"/>
      <c r="QAT10" s="92"/>
      <c r="QAU10" s="92"/>
      <c r="QAV10" s="92"/>
      <c r="QAW10" s="92"/>
      <c r="QAX10" s="92"/>
      <c r="QAY10" s="92"/>
      <c r="QAZ10" s="92"/>
      <c r="QBA10" s="92"/>
      <c r="QBB10" s="92"/>
      <c r="QBC10" s="92"/>
      <c r="QBD10" s="92"/>
      <c r="QBE10" s="92"/>
      <c r="QBF10" s="92"/>
      <c r="QBG10" s="92"/>
      <c r="QBH10" s="92"/>
      <c r="QBI10" s="92"/>
      <c r="QBJ10" s="92"/>
      <c r="QBK10" s="92"/>
      <c r="QBL10" s="92"/>
      <c r="QBM10" s="92"/>
      <c r="QBN10" s="92"/>
      <c r="QBO10" s="92"/>
      <c r="QBP10" s="92"/>
      <c r="QBQ10" s="92"/>
      <c r="QBR10" s="92"/>
      <c r="QBS10" s="92"/>
      <c r="QBT10" s="92"/>
      <c r="QBU10" s="92"/>
      <c r="QBV10" s="92"/>
      <c r="QBW10" s="92"/>
      <c r="QBX10" s="92"/>
      <c r="QBY10" s="92"/>
      <c r="QBZ10" s="92"/>
      <c r="QCA10" s="92"/>
      <c r="QCB10" s="92"/>
      <c r="QCC10" s="92"/>
      <c r="QCD10" s="92"/>
      <c r="QCE10" s="92"/>
      <c r="QCF10" s="92"/>
      <c r="QCG10" s="92"/>
      <c r="QCH10" s="92"/>
      <c r="QCI10" s="92"/>
      <c r="QCJ10" s="92"/>
      <c r="QCK10" s="92"/>
      <c r="QCL10" s="92"/>
      <c r="QCM10" s="92"/>
      <c r="QCN10" s="92"/>
      <c r="QCO10" s="92"/>
      <c r="QCP10" s="92"/>
      <c r="QCQ10" s="92"/>
      <c r="QCR10" s="92"/>
      <c r="QCS10" s="92"/>
      <c r="QCT10" s="92"/>
      <c r="QCU10" s="92"/>
      <c r="QCV10" s="92"/>
      <c r="QCW10" s="92"/>
      <c r="QCX10" s="92"/>
      <c r="QCY10" s="92"/>
      <c r="QCZ10" s="92"/>
      <c r="QDA10" s="92"/>
      <c r="QDB10" s="92"/>
      <c r="QDC10" s="92"/>
      <c r="QDD10" s="92"/>
      <c r="QDE10" s="92"/>
      <c r="QDF10" s="92"/>
      <c r="QDG10" s="92"/>
      <c r="QDH10" s="92"/>
      <c r="QDI10" s="92"/>
      <c r="QDJ10" s="92"/>
      <c r="QDK10" s="92"/>
      <c r="QDL10" s="92"/>
      <c r="QDM10" s="92"/>
      <c r="QDN10" s="92"/>
      <c r="QDO10" s="92"/>
      <c r="QDP10" s="92"/>
      <c r="QDQ10" s="92"/>
      <c r="QDR10" s="92"/>
      <c r="QDS10" s="92"/>
      <c r="QDT10" s="92"/>
      <c r="QDU10" s="92"/>
      <c r="QDV10" s="92"/>
      <c r="QDW10" s="92"/>
      <c r="QDX10" s="92"/>
      <c r="QDY10" s="92"/>
      <c r="QDZ10" s="92"/>
      <c r="QEA10" s="92"/>
      <c r="QEB10" s="92"/>
      <c r="QEC10" s="92"/>
      <c r="QED10" s="92"/>
      <c r="QEE10" s="92"/>
      <c r="QEF10" s="92"/>
      <c r="QEG10" s="92"/>
      <c r="QEH10" s="92"/>
      <c r="QEI10" s="92"/>
      <c r="QEJ10" s="92"/>
      <c r="QEK10" s="92"/>
      <c r="QEL10" s="92"/>
      <c r="QEM10" s="92"/>
      <c r="QEN10" s="92"/>
      <c r="QEO10" s="92"/>
      <c r="QEP10" s="92"/>
      <c r="QEQ10" s="92"/>
      <c r="QER10" s="92"/>
      <c r="QES10" s="92"/>
      <c r="QET10" s="92"/>
      <c r="QEU10" s="92"/>
      <c r="QEV10" s="92"/>
      <c r="QEW10" s="92"/>
      <c r="QEX10" s="92"/>
      <c r="QEY10" s="92"/>
      <c r="QEZ10" s="92"/>
      <c r="QFA10" s="92"/>
      <c r="QFB10" s="92"/>
      <c r="QFC10" s="92"/>
      <c r="QFD10" s="92"/>
      <c r="QFE10" s="92"/>
      <c r="QFF10" s="92"/>
      <c r="QFG10" s="92"/>
      <c r="QFH10" s="92"/>
      <c r="QFI10" s="92"/>
      <c r="QFJ10" s="92"/>
      <c r="QFK10" s="92"/>
      <c r="QFL10" s="92"/>
      <c r="QFM10" s="92"/>
      <c r="QFN10" s="92"/>
      <c r="QFO10" s="92"/>
      <c r="QFP10" s="92"/>
      <c r="QFQ10" s="92"/>
      <c r="QFR10" s="92"/>
      <c r="QFS10" s="92"/>
      <c r="QFT10" s="92"/>
      <c r="QFU10" s="92"/>
      <c r="QFV10" s="92"/>
      <c r="QFW10" s="92"/>
      <c r="QFX10" s="92"/>
      <c r="QFY10" s="92"/>
      <c r="QFZ10" s="92"/>
      <c r="QGA10" s="92"/>
      <c r="QGB10" s="92"/>
      <c r="QGC10" s="92"/>
      <c r="QGD10" s="92"/>
      <c r="QGE10" s="92"/>
      <c r="QGF10" s="92"/>
      <c r="QGG10" s="92"/>
      <c r="QGH10" s="92"/>
      <c r="QGI10" s="92"/>
      <c r="QGJ10" s="92"/>
      <c r="QGK10" s="92"/>
      <c r="QGL10" s="92"/>
      <c r="QGM10" s="92"/>
      <c r="QGN10" s="92"/>
      <c r="QGO10" s="92"/>
      <c r="QGP10" s="92"/>
      <c r="QGQ10" s="92"/>
      <c r="QGR10" s="92"/>
      <c r="QGS10" s="92"/>
      <c r="QGT10" s="92"/>
      <c r="QGU10" s="92"/>
      <c r="QGV10" s="92"/>
      <c r="QGW10" s="92"/>
      <c r="QGX10" s="92"/>
      <c r="QGY10" s="92"/>
      <c r="QGZ10" s="92"/>
      <c r="QHA10" s="92"/>
      <c r="QHB10" s="92"/>
      <c r="QHC10" s="92"/>
      <c r="QHD10" s="92"/>
      <c r="QHE10" s="92"/>
      <c r="QHF10" s="92"/>
      <c r="QHG10" s="92"/>
      <c r="QHH10" s="92"/>
      <c r="QHI10" s="92"/>
      <c r="QHJ10" s="92"/>
      <c r="QHK10" s="92"/>
      <c r="QHL10" s="92"/>
      <c r="QHM10" s="92"/>
      <c r="QHN10" s="92"/>
      <c r="QHO10" s="92"/>
      <c r="QHP10" s="92"/>
      <c r="QHQ10" s="92"/>
      <c r="QHR10" s="92"/>
      <c r="QHS10" s="92"/>
      <c r="QHT10" s="92"/>
      <c r="QHU10" s="92"/>
      <c r="QHV10" s="92"/>
      <c r="QHW10" s="92"/>
      <c r="QHX10" s="92"/>
      <c r="QHY10" s="92"/>
      <c r="QHZ10" s="92"/>
      <c r="QIA10" s="92"/>
      <c r="QIB10" s="92"/>
      <c r="QIC10" s="92"/>
      <c r="QID10" s="92"/>
      <c r="QIE10" s="92"/>
      <c r="QIF10" s="92"/>
      <c r="QIG10" s="92"/>
      <c r="QIH10" s="92"/>
      <c r="QII10" s="92"/>
      <c r="QIJ10" s="92"/>
      <c r="QIK10" s="92"/>
      <c r="QIL10" s="92"/>
      <c r="QIM10" s="92"/>
      <c r="QIN10" s="92"/>
      <c r="QIO10" s="92"/>
      <c r="QIP10" s="92"/>
      <c r="QIQ10" s="92"/>
      <c r="QIR10" s="92"/>
      <c r="QIS10" s="92"/>
      <c r="QIT10" s="92"/>
      <c r="QIU10" s="92"/>
      <c r="QIV10" s="92"/>
      <c r="QIW10" s="92"/>
      <c r="QIX10" s="92"/>
      <c r="QIY10" s="92"/>
      <c r="QIZ10" s="92"/>
      <c r="QJA10" s="92"/>
      <c r="QJB10" s="92"/>
      <c r="QJC10" s="92"/>
      <c r="QJD10" s="92"/>
      <c r="QJE10" s="92"/>
      <c r="QJF10" s="92"/>
      <c r="QJG10" s="92"/>
      <c r="QJH10" s="92"/>
      <c r="QJI10" s="92"/>
      <c r="QJJ10" s="92"/>
      <c r="QJK10" s="92"/>
      <c r="QJL10" s="92"/>
      <c r="QJM10" s="92"/>
      <c r="QJN10" s="92"/>
      <c r="QJO10" s="92"/>
      <c r="QJP10" s="92"/>
      <c r="QJQ10" s="92"/>
      <c r="QJR10" s="92"/>
      <c r="QJS10" s="92"/>
      <c r="QJT10" s="92"/>
      <c r="QJU10" s="92"/>
      <c r="QJV10" s="92"/>
      <c r="QJW10" s="92"/>
      <c r="QJX10" s="92"/>
      <c r="QJY10" s="92"/>
      <c r="QJZ10" s="92"/>
      <c r="QKA10" s="92"/>
      <c r="QKB10" s="92"/>
      <c r="QKC10" s="92"/>
      <c r="QKD10" s="92"/>
      <c r="QKE10" s="92"/>
      <c r="QKF10" s="92"/>
      <c r="QKG10" s="92"/>
      <c r="QKH10" s="92"/>
      <c r="QKI10" s="92"/>
      <c r="QKJ10" s="92"/>
      <c r="QKK10" s="92"/>
      <c r="QKL10" s="92"/>
      <c r="QKM10" s="92"/>
      <c r="QKN10" s="92"/>
      <c r="QKO10" s="92"/>
      <c r="QKP10" s="92"/>
      <c r="QKQ10" s="92"/>
      <c r="QKR10" s="92"/>
      <c r="QKS10" s="92"/>
      <c r="QKT10" s="92"/>
      <c r="QKU10" s="92"/>
      <c r="QKV10" s="92"/>
      <c r="QKW10" s="92"/>
      <c r="QKX10" s="92"/>
      <c r="QKY10" s="92"/>
      <c r="QKZ10" s="92"/>
      <c r="QLA10" s="92"/>
      <c r="QLB10" s="92"/>
      <c r="QLC10" s="92"/>
      <c r="QLD10" s="92"/>
      <c r="QLE10" s="92"/>
      <c r="QLF10" s="92"/>
      <c r="QLG10" s="92"/>
      <c r="QLH10" s="92"/>
      <c r="QLI10" s="92"/>
      <c r="QLJ10" s="92"/>
      <c r="QLK10" s="92"/>
      <c r="QLL10" s="92"/>
      <c r="QLM10" s="92"/>
      <c r="QLN10" s="92"/>
      <c r="QLO10" s="92"/>
      <c r="QLP10" s="92"/>
      <c r="QLQ10" s="92"/>
      <c r="QLR10" s="92"/>
      <c r="QLS10" s="92"/>
      <c r="QLT10" s="92"/>
      <c r="QLU10" s="92"/>
      <c r="QLV10" s="92"/>
      <c r="QLW10" s="92"/>
      <c r="QLX10" s="92"/>
      <c r="QLY10" s="92"/>
      <c r="QLZ10" s="92"/>
      <c r="QMA10" s="92"/>
      <c r="QMB10" s="92"/>
      <c r="QMC10" s="92"/>
      <c r="QMD10" s="92"/>
      <c r="QME10" s="92"/>
      <c r="QMF10" s="92"/>
      <c r="QMG10" s="92"/>
      <c r="QMH10" s="92"/>
      <c r="QMI10" s="92"/>
      <c r="QMJ10" s="92"/>
      <c r="QMK10" s="92"/>
      <c r="QML10" s="92"/>
      <c r="QMM10" s="92"/>
      <c r="QMN10" s="92"/>
      <c r="QMO10" s="92"/>
      <c r="QMP10" s="92"/>
      <c r="QMQ10" s="92"/>
      <c r="QMR10" s="92"/>
      <c r="QMS10" s="92"/>
      <c r="QMT10" s="92"/>
      <c r="QMU10" s="92"/>
      <c r="QMV10" s="92"/>
      <c r="QMW10" s="92"/>
      <c r="QMX10" s="92"/>
      <c r="QMY10" s="92"/>
      <c r="QMZ10" s="92"/>
      <c r="QNA10" s="92"/>
      <c r="QNB10" s="92"/>
      <c r="QNC10" s="92"/>
      <c r="QND10" s="92"/>
      <c r="QNE10" s="92"/>
      <c r="QNF10" s="92"/>
      <c r="QNG10" s="92"/>
      <c r="QNH10" s="92"/>
      <c r="QNI10" s="92"/>
      <c r="QNJ10" s="92"/>
      <c r="QNK10" s="92"/>
      <c r="QNL10" s="92"/>
      <c r="QNM10" s="92"/>
      <c r="QNN10" s="92"/>
      <c r="QNO10" s="92"/>
      <c r="QNP10" s="92"/>
      <c r="QNQ10" s="92"/>
      <c r="QNR10" s="92"/>
      <c r="QNS10" s="92"/>
      <c r="QNT10" s="92"/>
      <c r="QNU10" s="92"/>
      <c r="QNV10" s="92"/>
      <c r="QNW10" s="92"/>
      <c r="QNX10" s="92"/>
      <c r="QNY10" s="92"/>
      <c r="QNZ10" s="92"/>
      <c r="QOA10" s="92"/>
      <c r="QOB10" s="92"/>
      <c r="QOC10" s="92"/>
      <c r="QOD10" s="92"/>
      <c r="QOE10" s="92"/>
      <c r="QOF10" s="92"/>
      <c r="QOG10" s="92"/>
      <c r="QOH10" s="92"/>
      <c r="QOI10" s="92"/>
      <c r="QOJ10" s="92"/>
      <c r="QOK10" s="92"/>
      <c r="QOL10" s="92"/>
      <c r="QOM10" s="92"/>
      <c r="QON10" s="92"/>
      <c r="QOO10" s="92"/>
      <c r="QOP10" s="92"/>
      <c r="QOQ10" s="92"/>
      <c r="QOR10" s="92"/>
      <c r="QOS10" s="92"/>
      <c r="QOT10" s="92"/>
      <c r="QOU10" s="92"/>
      <c r="QOV10" s="92"/>
      <c r="QOW10" s="92"/>
      <c r="QOX10" s="92"/>
      <c r="QOY10" s="92"/>
      <c r="QOZ10" s="92"/>
      <c r="QPA10" s="92"/>
      <c r="QPB10" s="92"/>
      <c r="QPC10" s="92"/>
      <c r="QPD10" s="92"/>
      <c r="QPE10" s="92"/>
      <c r="QPF10" s="92"/>
      <c r="QPG10" s="92"/>
      <c r="QPH10" s="92"/>
      <c r="QPI10" s="92"/>
      <c r="QPJ10" s="92"/>
      <c r="QPK10" s="92"/>
      <c r="QPL10" s="92"/>
      <c r="QPM10" s="92"/>
      <c r="QPN10" s="92"/>
      <c r="QPO10" s="92"/>
      <c r="QPP10" s="92"/>
      <c r="QPQ10" s="92"/>
      <c r="QPR10" s="92"/>
      <c r="QPS10" s="92"/>
      <c r="QPT10" s="92"/>
      <c r="QPU10" s="92"/>
      <c r="QPV10" s="92"/>
      <c r="QPW10" s="92"/>
      <c r="QPX10" s="92"/>
      <c r="QPY10" s="92"/>
      <c r="QPZ10" s="92"/>
      <c r="QQA10" s="92"/>
      <c r="QQB10" s="92"/>
      <c r="QQC10" s="92"/>
      <c r="QQD10" s="92"/>
      <c r="QQE10" s="92"/>
      <c r="QQF10" s="92"/>
      <c r="QQG10" s="92"/>
      <c r="QQH10" s="92"/>
      <c r="QQI10" s="92"/>
      <c r="QQJ10" s="92"/>
      <c r="QQK10" s="92"/>
      <c r="QQL10" s="92"/>
      <c r="QQM10" s="92"/>
      <c r="QQN10" s="92"/>
      <c r="QQO10" s="92"/>
      <c r="QQP10" s="92"/>
      <c r="QQQ10" s="92"/>
      <c r="QQR10" s="92"/>
      <c r="QQS10" s="92"/>
      <c r="QQT10" s="92"/>
      <c r="QQU10" s="92"/>
      <c r="QQV10" s="92"/>
      <c r="QQW10" s="92"/>
      <c r="QQX10" s="92"/>
      <c r="QQY10" s="92"/>
      <c r="QQZ10" s="92"/>
      <c r="QRA10" s="92"/>
      <c r="QRB10" s="92"/>
      <c r="QRC10" s="92"/>
      <c r="QRD10" s="92"/>
      <c r="QRE10" s="92"/>
      <c r="QRF10" s="92"/>
      <c r="QRG10" s="92"/>
      <c r="QRH10" s="92"/>
      <c r="QRI10" s="92"/>
      <c r="QRJ10" s="92"/>
      <c r="QRK10" s="92"/>
      <c r="QRL10" s="92"/>
      <c r="QRM10" s="92"/>
      <c r="QRN10" s="92"/>
      <c r="QRO10" s="92"/>
      <c r="QRP10" s="92"/>
      <c r="QRQ10" s="92"/>
      <c r="QRR10" s="92"/>
      <c r="QRS10" s="92"/>
      <c r="QRT10" s="92"/>
      <c r="QRU10" s="92"/>
      <c r="QRV10" s="92"/>
      <c r="QRW10" s="92"/>
      <c r="QRX10" s="92"/>
      <c r="QRY10" s="92"/>
      <c r="QRZ10" s="92"/>
      <c r="QSA10" s="92"/>
      <c r="QSB10" s="92"/>
      <c r="QSC10" s="92"/>
      <c r="QSD10" s="92"/>
      <c r="QSE10" s="92"/>
      <c r="QSF10" s="92"/>
      <c r="QSG10" s="92"/>
      <c r="QSH10" s="92"/>
      <c r="QSI10" s="92"/>
      <c r="QSJ10" s="92"/>
      <c r="QSK10" s="92"/>
      <c r="QSL10" s="92"/>
      <c r="QSM10" s="92"/>
      <c r="QSN10" s="92"/>
      <c r="QSO10" s="92"/>
      <c r="QSP10" s="92"/>
      <c r="QSQ10" s="92"/>
      <c r="QSR10" s="92"/>
      <c r="QSS10" s="92"/>
      <c r="QST10" s="92"/>
      <c r="QSU10" s="92"/>
      <c r="QSV10" s="92"/>
      <c r="QSW10" s="92"/>
      <c r="QSX10" s="92"/>
      <c r="QSY10" s="92"/>
      <c r="QSZ10" s="92"/>
      <c r="QTA10" s="92"/>
      <c r="QTB10" s="92"/>
      <c r="QTC10" s="92"/>
      <c r="QTD10" s="92"/>
      <c r="QTE10" s="92"/>
      <c r="QTF10" s="92"/>
      <c r="QTG10" s="92"/>
      <c r="QTH10" s="92"/>
      <c r="QTI10" s="92"/>
      <c r="QTJ10" s="92"/>
      <c r="QTK10" s="92"/>
      <c r="QTL10" s="92"/>
      <c r="QTM10" s="92"/>
      <c r="QTN10" s="92"/>
      <c r="QTO10" s="92"/>
      <c r="QTP10" s="92"/>
      <c r="QTQ10" s="92"/>
      <c r="QTR10" s="92"/>
      <c r="QTS10" s="92"/>
      <c r="QTT10" s="92"/>
      <c r="QTU10" s="92"/>
      <c r="QTV10" s="92"/>
      <c r="QTW10" s="92"/>
      <c r="QTX10" s="92"/>
      <c r="QTY10" s="92"/>
      <c r="QTZ10" s="92"/>
      <c r="QUA10" s="92"/>
      <c r="QUB10" s="92"/>
      <c r="QUC10" s="92"/>
      <c r="QUD10" s="92"/>
      <c r="QUE10" s="92"/>
      <c r="QUF10" s="92"/>
      <c r="QUG10" s="92"/>
      <c r="QUH10" s="92"/>
      <c r="QUI10" s="92"/>
      <c r="QUJ10" s="92"/>
      <c r="QUK10" s="92"/>
      <c r="QUL10" s="92"/>
      <c r="QUM10" s="92"/>
      <c r="QUN10" s="92"/>
      <c r="QUO10" s="92"/>
      <c r="QUP10" s="92"/>
      <c r="QUQ10" s="92"/>
      <c r="QUR10" s="92"/>
      <c r="QUS10" s="92"/>
      <c r="QUT10" s="92"/>
      <c r="QUU10" s="92"/>
      <c r="QUV10" s="92"/>
      <c r="QUW10" s="92"/>
      <c r="QUX10" s="92"/>
      <c r="QUY10" s="92"/>
      <c r="QUZ10" s="92"/>
      <c r="QVA10" s="92"/>
      <c r="QVB10" s="92"/>
      <c r="QVC10" s="92"/>
      <c r="QVD10" s="92"/>
      <c r="QVE10" s="92"/>
      <c r="QVF10" s="92"/>
      <c r="QVG10" s="92"/>
      <c r="QVH10" s="92"/>
      <c r="QVI10" s="92"/>
      <c r="QVJ10" s="92"/>
      <c r="QVK10" s="92"/>
      <c r="QVL10" s="92"/>
      <c r="QVM10" s="92"/>
      <c r="QVN10" s="92"/>
      <c r="QVO10" s="92"/>
      <c r="QVP10" s="92"/>
      <c r="QVQ10" s="92"/>
      <c r="QVR10" s="92"/>
      <c r="QVS10" s="92"/>
      <c r="QVT10" s="92"/>
      <c r="QVU10" s="92"/>
      <c r="QVV10" s="92"/>
      <c r="QVW10" s="92"/>
      <c r="QVX10" s="92"/>
      <c r="QVY10" s="92"/>
      <c r="QVZ10" s="92"/>
      <c r="QWA10" s="92"/>
      <c r="QWB10" s="92"/>
      <c r="QWC10" s="92"/>
      <c r="QWD10" s="92"/>
      <c r="QWE10" s="92"/>
      <c r="QWF10" s="92"/>
      <c r="QWG10" s="92"/>
      <c r="QWH10" s="92"/>
      <c r="QWI10" s="92"/>
      <c r="QWJ10" s="92"/>
      <c r="QWK10" s="92"/>
      <c r="QWL10" s="92"/>
      <c r="QWM10" s="92"/>
      <c r="QWN10" s="92"/>
      <c r="QWO10" s="92"/>
      <c r="QWP10" s="92"/>
      <c r="QWQ10" s="92"/>
      <c r="QWR10" s="92"/>
      <c r="QWS10" s="92"/>
      <c r="QWT10" s="92"/>
      <c r="QWU10" s="92"/>
      <c r="QWV10" s="92"/>
      <c r="QWW10" s="92"/>
      <c r="QWX10" s="92"/>
      <c r="QWY10" s="92"/>
      <c r="QWZ10" s="92"/>
      <c r="QXA10" s="92"/>
      <c r="QXB10" s="92"/>
      <c r="QXC10" s="92"/>
      <c r="QXD10" s="92"/>
      <c r="QXE10" s="92"/>
      <c r="QXF10" s="92"/>
      <c r="QXG10" s="92"/>
      <c r="QXH10" s="92"/>
      <c r="QXI10" s="92"/>
      <c r="QXJ10" s="92"/>
      <c r="QXK10" s="92"/>
      <c r="QXL10" s="92"/>
      <c r="QXM10" s="92"/>
      <c r="QXN10" s="92"/>
      <c r="QXO10" s="92"/>
      <c r="QXP10" s="92"/>
      <c r="QXQ10" s="92"/>
      <c r="QXR10" s="92"/>
      <c r="QXS10" s="92"/>
      <c r="QXT10" s="92"/>
      <c r="QXU10" s="92"/>
      <c r="QXV10" s="92"/>
      <c r="QXW10" s="92"/>
      <c r="QXX10" s="92"/>
      <c r="QXY10" s="92"/>
      <c r="QXZ10" s="92"/>
      <c r="QYA10" s="92"/>
      <c r="QYB10" s="92"/>
      <c r="QYC10" s="92"/>
      <c r="QYD10" s="92"/>
      <c r="QYE10" s="92"/>
      <c r="QYF10" s="92"/>
      <c r="QYG10" s="92"/>
      <c r="QYH10" s="92"/>
      <c r="QYI10" s="92"/>
      <c r="QYJ10" s="92"/>
      <c r="QYK10" s="92"/>
      <c r="QYL10" s="92"/>
      <c r="QYM10" s="92"/>
      <c r="QYN10" s="92"/>
      <c r="QYO10" s="92"/>
      <c r="QYP10" s="92"/>
      <c r="QYQ10" s="92"/>
      <c r="QYR10" s="92"/>
      <c r="QYS10" s="92"/>
      <c r="QYT10" s="92"/>
      <c r="QYU10" s="92"/>
      <c r="QYV10" s="92"/>
      <c r="QYW10" s="92"/>
      <c r="QYX10" s="92"/>
      <c r="QYY10" s="92"/>
      <c r="QYZ10" s="92"/>
      <c r="QZA10" s="92"/>
      <c r="QZB10" s="92"/>
      <c r="QZC10" s="92"/>
      <c r="QZD10" s="92"/>
      <c r="QZE10" s="92"/>
      <c r="QZF10" s="92"/>
      <c r="QZG10" s="92"/>
      <c r="QZH10" s="92"/>
      <c r="QZI10" s="92"/>
      <c r="QZJ10" s="92"/>
      <c r="QZK10" s="92"/>
      <c r="QZL10" s="92"/>
      <c r="QZM10" s="92"/>
      <c r="QZN10" s="92"/>
      <c r="QZO10" s="92"/>
      <c r="QZP10" s="92"/>
      <c r="QZQ10" s="92"/>
      <c r="QZR10" s="92"/>
      <c r="QZS10" s="92"/>
      <c r="QZT10" s="92"/>
      <c r="QZU10" s="92"/>
      <c r="QZV10" s="92"/>
      <c r="QZW10" s="92"/>
      <c r="QZX10" s="92"/>
      <c r="QZY10" s="92"/>
      <c r="QZZ10" s="92"/>
      <c r="RAA10" s="92"/>
      <c r="RAB10" s="92"/>
      <c r="RAC10" s="92"/>
      <c r="RAD10" s="92"/>
      <c r="RAE10" s="92"/>
      <c r="RAF10" s="92"/>
      <c r="RAG10" s="92"/>
      <c r="RAH10" s="92"/>
      <c r="RAI10" s="92"/>
      <c r="RAJ10" s="92"/>
      <c r="RAK10" s="92"/>
      <c r="RAL10" s="92"/>
      <c r="RAM10" s="92"/>
      <c r="RAN10" s="92"/>
      <c r="RAO10" s="92"/>
      <c r="RAP10" s="92"/>
      <c r="RAQ10" s="92"/>
      <c r="RAR10" s="92"/>
      <c r="RAS10" s="92"/>
      <c r="RAT10" s="92"/>
      <c r="RAU10" s="92"/>
      <c r="RAV10" s="92"/>
      <c r="RAW10" s="92"/>
      <c r="RAX10" s="92"/>
      <c r="RAY10" s="92"/>
      <c r="RAZ10" s="92"/>
      <c r="RBA10" s="92"/>
      <c r="RBB10" s="92"/>
      <c r="RBC10" s="92"/>
      <c r="RBD10" s="92"/>
      <c r="RBE10" s="92"/>
      <c r="RBF10" s="92"/>
      <c r="RBG10" s="92"/>
      <c r="RBH10" s="92"/>
      <c r="RBI10" s="92"/>
      <c r="RBJ10" s="92"/>
      <c r="RBK10" s="92"/>
      <c r="RBL10" s="92"/>
      <c r="RBM10" s="92"/>
      <c r="RBN10" s="92"/>
      <c r="RBO10" s="92"/>
      <c r="RBP10" s="92"/>
      <c r="RBQ10" s="92"/>
      <c r="RBR10" s="92"/>
      <c r="RBS10" s="92"/>
      <c r="RBT10" s="92"/>
      <c r="RBU10" s="92"/>
      <c r="RBV10" s="92"/>
      <c r="RBW10" s="92"/>
      <c r="RBX10" s="92"/>
      <c r="RBY10" s="92"/>
      <c r="RBZ10" s="92"/>
      <c r="RCA10" s="92"/>
      <c r="RCB10" s="92"/>
      <c r="RCC10" s="92"/>
      <c r="RCD10" s="92"/>
      <c r="RCE10" s="92"/>
      <c r="RCF10" s="92"/>
      <c r="RCG10" s="92"/>
      <c r="RCH10" s="92"/>
      <c r="RCI10" s="92"/>
      <c r="RCJ10" s="92"/>
      <c r="RCK10" s="92"/>
      <c r="RCL10" s="92"/>
      <c r="RCM10" s="92"/>
      <c r="RCN10" s="92"/>
      <c r="RCO10" s="92"/>
      <c r="RCP10" s="92"/>
      <c r="RCQ10" s="92"/>
      <c r="RCR10" s="92"/>
      <c r="RCS10" s="92"/>
      <c r="RCT10" s="92"/>
      <c r="RCU10" s="92"/>
      <c r="RCV10" s="92"/>
      <c r="RCW10" s="92"/>
      <c r="RCX10" s="92"/>
      <c r="RCY10" s="92"/>
      <c r="RCZ10" s="92"/>
      <c r="RDA10" s="92"/>
      <c r="RDB10" s="92"/>
      <c r="RDC10" s="92"/>
      <c r="RDD10" s="92"/>
      <c r="RDE10" s="92"/>
      <c r="RDF10" s="92"/>
      <c r="RDG10" s="92"/>
      <c r="RDH10" s="92"/>
      <c r="RDI10" s="92"/>
      <c r="RDJ10" s="92"/>
      <c r="RDK10" s="92"/>
      <c r="RDL10" s="92"/>
      <c r="RDM10" s="92"/>
      <c r="RDN10" s="92"/>
      <c r="RDO10" s="92"/>
      <c r="RDP10" s="92"/>
      <c r="RDQ10" s="92"/>
      <c r="RDR10" s="92"/>
      <c r="RDS10" s="92"/>
      <c r="RDT10" s="92"/>
      <c r="RDU10" s="92"/>
      <c r="RDV10" s="92"/>
      <c r="RDW10" s="92"/>
      <c r="RDX10" s="92"/>
      <c r="RDY10" s="92"/>
      <c r="RDZ10" s="92"/>
      <c r="REA10" s="92"/>
      <c r="REB10" s="92"/>
      <c r="REC10" s="92"/>
      <c r="RED10" s="92"/>
      <c r="REE10" s="92"/>
      <c r="REF10" s="92"/>
      <c r="REG10" s="92"/>
      <c r="REH10" s="92"/>
      <c r="REI10" s="92"/>
      <c r="REJ10" s="92"/>
      <c r="REK10" s="92"/>
      <c r="REL10" s="92"/>
      <c r="REM10" s="92"/>
      <c r="REN10" s="92"/>
      <c r="REO10" s="92"/>
      <c r="REP10" s="92"/>
      <c r="REQ10" s="92"/>
      <c r="RER10" s="92"/>
      <c r="RES10" s="92"/>
      <c r="RET10" s="92"/>
      <c r="REU10" s="92"/>
      <c r="REV10" s="92"/>
      <c r="REW10" s="92"/>
      <c r="REX10" s="92"/>
      <c r="REY10" s="92"/>
      <c r="REZ10" s="92"/>
      <c r="RFA10" s="92"/>
      <c r="RFB10" s="92"/>
      <c r="RFC10" s="92"/>
      <c r="RFD10" s="92"/>
      <c r="RFE10" s="92"/>
      <c r="RFF10" s="92"/>
      <c r="RFG10" s="92"/>
      <c r="RFH10" s="92"/>
      <c r="RFI10" s="92"/>
      <c r="RFJ10" s="92"/>
      <c r="RFK10" s="92"/>
      <c r="RFL10" s="92"/>
      <c r="RFM10" s="92"/>
      <c r="RFN10" s="92"/>
      <c r="RFO10" s="92"/>
      <c r="RFP10" s="92"/>
      <c r="RFQ10" s="92"/>
      <c r="RFR10" s="92"/>
      <c r="RFS10" s="92"/>
      <c r="RFT10" s="92"/>
      <c r="RFU10" s="92"/>
      <c r="RFV10" s="92"/>
      <c r="RFW10" s="92"/>
      <c r="RFX10" s="92"/>
      <c r="RFY10" s="92"/>
      <c r="RFZ10" s="92"/>
      <c r="RGA10" s="92"/>
      <c r="RGB10" s="92"/>
      <c r="RGC10" s="92"/>
      <c r="RGD10" s="92"/>
      <c r="RGE10" s="92"/>
      <c r="RGF10" s="92"/>
      <c r="RGG10" s="92"/>
      <c r="RGH10" s="92"/>
      <c r="RGI10" s="92"/>
      <c r="RGJ10" s="92"/>
      <c r="RGK10" s="92"/>
      <c r="RGL10" s="92"/>
      <c r="RGM10" s="92"/>
      <c r="RGN10" s="92"/>
      <c r="RGO10" s="92"/>
      <c r="RGP10" s="92"/>
      <c r="RGQ10" s="92"/>
      <c r="RGR10" s="92"/>
      <c r="RGS10" s="92"/>
      <c r="RGT10" s="92"/>
      <c r="RGU10" s="92"/>
      <c r="RGV10" s="92"/>
      <c r="RGW10" s="92"/>
      <c r="RGX10" s="92"/>
      <c r="RGY10" s="92"/>
      <c r="RGZ10" s="92"/>
      <c r="RHA10" s="92"/>
      <c r="RHB10" s="92"/>
      <c r="RHC10" s="92"/>
      <c r="RHD10" s="92"/>
      <c r="RHE10" s="92"/>
      <c r="RHF10" s="92"/>
      <c r="RHG10" s="92"/>
      <c r="RHH10" s="92"/>
      <c r="RHI10" s="92"/>
      <c r="RHJ10" s="92"/>
      <c r="RHK10" s="92"/>
      <c r="RHL10" s="92"/>
      <c r="RHM10" s="92"/>
      <c r="RHN10" s="92"/>
      <c r="RHO10" s="92"/>
      <c r="RHP10" s="92"/>
      <c r="RHQ10" s="92"/>
      <c r="RHR10" s="92"/>
      <c r="RHS10" s="92"/>
      <c r="RHT10" s="92"/>
      <c r="RHU10" s="92"/>
      <c r="RHV10" s="92"/>
      <c r="RHW10" s="92"/>
      <c r="RHX10" s="92"/>
      <c r="RHY10" s="92"/>
      <c r="RHZ10" s="92"/>
      <c r="RIA10" s="92"/>
      <c r="RIB10" s="92"/>
      <c r="RIC10" s="92"/>
      <c r="RID10" s="92"/>
      <c r="RIE10" s="92"/>
      <c r="RIF10" s="92"/>
      <c r="RIG10" s="92"/>
      <c r="RIH10" s="92"/>
      <c r="RII10" s="92"/>
      <c r="RIJ10" s="92"/>
      <c r="RIK10" s="92"/>
      <c r="RIL10" s="92"/>
      <c r="RIM10" s="92"/>
      <c r="RIN10" s="92"/>
      <c r="RIO10" s="92"/>
      <c r="RIP10" s="92"/>
      <c r="RIQ10" s="92"/>
      <c r="RIR10" s="92"/>
      <c r="RIS10" s="92"/>
      <c r="RIT10" s="92"/>
      <c r="RIU10" s="92"/>
      <c r="RIV10" s="92"/>
      <c r="RIW10" s="92"/>
      <c r="RIX10" s="92"/>
      <c r="RIY10" s="92"/>
      <c r="RIZ10" s="92"/>
      <c r="RJA10" s="92"/>
      <c r="RJB10" s="92"/>
      <c r="RJC10" s="92"/>
      <c r="RJD10" s="92"/>
      <c r="RJE10" s="92"/>
      <c r="RJF10" s="92"/>
      <c r="RJG10" s="92"/>
      <c r="RJH10" s="92"/>
      <c r="RJI10" s="92"/>
      <c r="RJJ10" s="92"/>
      <c r="RJK10" s="92"/>
      <c r="RJL10" s="92"/>
      <c r="RJM10" s="92"/>
      <c r="RJN10" s="92"/>
      <c r="RJO10" s="92"/>
      <c r="RJP10" s="92"/>
      <c r="RJQ10" s="92"/>
      <c r="RJR10" s="92"/>
      <c r="RJS10" s="92"/>
      <c r="RJT10" s="92"/>
      <c r="RJU10" s="92"/>
      <c r="RJV10" s="92"/>
      <c r="RJW10" s="92"/>
      <c r="RJX10" s="92"/>
      <c r="RJY10" s="92"/>
      <c r="RJZ10" s="92"/>
      <c r="RKA10" s="92"/>
      <c r="RKB10" s="92"/>
      <c r="RKC10" s="92"/>
      <c r="RKD10" s="92"/>
      <c r="RKE10" s="92"/>
      <c r="RKF10" s="92"/>
      <c r="RKG10" s="92"/>
      <c r="RKH10" s="92"/>
      <c r="RKI10" s="92"/>
      <c r="RKJ10" s="92"/>
      <c r="RKK10" s="92"/>
      <c r="RKL10" s="92"/>
      <c r="RKM10" s="92"/>
      <c r="RKN10" s="92"/>
      <c r="RKO10" s="92"/>
      <c r="RKP10" s="92"/>
      <c r="RKQ10" s="92"/>
      <c r="RKR10" s="92"/>
      <c r="RKS10" s="92"/>
      <c r="RKT10" s="92"/>
      <c r="RKU10" s="92"/>
      <c r="RKV10" s="92"/>
      <c r="RKW10" s="92"/>
      <c r="RKX10" s="92"/>
      <c r="RKY10" s="92"/>
      <c r="RKZ10" s="92"/>
      <c r="RLA10" s="92"/>
      <c r="RLB10" s="92"/>
      <c r="RLC10" s="92"/>
      <c r="RLD10" s="92"/>
      <c r="RLE10" s="92"/>
      <c r="RLF10" s="92"/>
      <c r="RLG10" s="92"/>
      <c r="RLH10" s="92"/>
      <c r="RLI10" s="92"/>
      <c r="RLJ10" s="92"/>
      <c r="RLK10" s="92"/>
      <c r="RLL10" s="92"/>
      <c r="RLM10" s="92"/>
      <c r="RLN10" s="92"/>
      <c r="RLO10" s="92"/>
      <c r="RLP10" s="92"/>
      <c r="RLQ10" s="92"/>
      <c r="RLR10" s="92"/>
      <c r="RLS10" s="92"/>
      <c r="RLT10" s="92"/>
      <c r="RLU10" s="92"/>
      <c r="RLV10" s="92"/>
      <c r="RLW10" s="92"/>
      <c r="RLX10" s="92"/>
      <c r="RLY10" s="92"/>
      <c r="RLZ10" s="92"/>
      <c r="RMA10" s="92"/>
      <c r="RMB10" s="92"/>
      <c r="RMC10" s="92"/>
      <c r="RMD10" s="92"/>
      <c r="RME10" s="92"/>
      <c r="RMF10" s="92"/>
      <c r="RMG10" s="92"/>
      <c r="RMH10" s="92"/>
      <c r="RMI10" s="92"/>
      <c r="RMJ10" s="92"/>
      <c r="RMK10" s="92"/>
      <c r="RML10" s="92"/>
      <c r="RMM10" s="92"/>
      <c r="RMN10" s="92"/>
      <c r="RMO10" s="92"/>
      <c r="RMP10" s="92"/>
      <c r="RMQ10" s="92"/>
      <c r="RMR10" s="92"/>
      <c r="RMS10" s="92"/>
      <c r="RMT10" s="92"/>
      <c r="RMU10" s="92"/>
      <c r="RMV10" s="92"/>
      <c r="RMW10" s="92"/>
      <c r="RMX10" s="92"/>
      <c r="RMY10" s="92"/>
      <c r="RMZ10" s="92"/>
      <c r="RNA10" s="92"/>
      <c r="RNB10" s="92"/>
      <c r="RNC10" s="92"/>
      <c r="RND10" s="92"/>
      <c r="RNE10" s="92"/>
      <c r="RNF10" s="92"/>
      <c r="RNG10" s="92"/>
      <c r="RNH10" s="92"/>
      <c r="RNI10" s="92"/>
      <c r="RNJ10" s="92"/>
      <c r="RNK10" s="92"/>
      <c r="RNL10" s="92"/>
      <c r="RNM10" s="92"/>
      <c r="RNN10" s="92"/>
      <c r="RNO10" s="92"/>
      <c r="RNP10" s="92"/>
      <c r="RNQ10" s="92"/>
      <c r="RNR10" s="92"/>
      <c r="RNS10" s="92"/>
      <c r="RNT10" s="92"/>
      <c r="RNU10" s="92"/>
      <c r="RNV10" s="92"/>
      <c r="RNW10" s="92"/>
      <c r="RNX10" s="92"/>
      <c r="RNY10" s="92"/>
      <c r="RNZ10" s="92"/>
      <c r="ROA10" s="92"/>
      <c r="ROB10" s="92"/>
      <c r="ROC10" s="92"/>
      <c r="ROD10" s="92"/>
      <c r="ROE10" s="92"/>
      <c r="ROF10" s="92"/>
      <c r="ROG10" s="92"/>
      <c r="ROH10" s="92"/>
      <c r="ROI10" s="92"/>
      <c r="ROJ10" s="92"/>
      <c r="ROK10" s="92"/>
      <c r="ROL10" s="92"/>
      <c r="ROM10" s="92"/>
      <c r="RON10" s="92"/>
      <c r="ROO10" s="92"/>
      <c r="ROP10" s="92"/>
      <c r="ROQ10" s="92"/>
      <c r="ROR10" s="92"/>
      <c r="ROS10" s="92"/>
      <c r="ROT10" s="92"/>
      <c r="ROU10" s="92"/>
      <c r="ROV10" s="92"/>
      <c r="ROW10" s="92"/>
      <c r="ROX10" s="92"/>
      <c r="ROY10" s="92"/>
      <c r="ROZ10" s="92"/>
      <c r="RPA10" s="92"/>
      <c r="RPB10" s="92"/>
      <c r="RPC10" s="92"/>
      <c r="RPD10" s="92"/>
      <c r="RPE10" s="92"/>
      <c r="RPF10" s="92"/>
      <c r="RPG10" s="92"/>
      <c r="RPH10" s="92"/>
      <c r="RPI10" s="92"/>
      <c r="RPJ10" s="92"/>
      <c r="RPK10" s="92"/>
      <c r="RPL10" s="92"/>
      <c r="RPM10" s="92"/>
      <c r="RPN10" s="92"/>
      <c r="RPO10" s="92"/>
      <c r="RPP10" s="92"/>
      <c r="RPQ10" s="92"/>
      <c r="RPR10" s="92"/>
      <c r="RPS10" s="92"/>
      <c r="RPT10" s="92"/>
      <c r="RPU10" s="92"/>
      <c r="RPV10" s="92"/>
      <c r="RPW10" s="92"/>
      <c r="RPX10" s="92"/>
      <c r="RPY10" s="92"/>
      <c r="RPZ10" s="92"/>
      <c r="RQA10" s="92"/>
      <c r="RQB10" s="92"/>
      <c r="RQC10" s="92"/>
      <c r="RQD10" s="92"/>
      <c r="RQE10" s="92"/>
      <c r="RQF10" s="92"/>
      <c r="RQG10" s="92"/>
      <c r="RQH10" s="92"/>
      <c r="RQI10" s="92"/>
      <c r="RQJ10" s="92"/>
      <c r="RQK10" s="92"/>
      <c r="RQL10" s="92"/>
      <c r="RQM10" s="92"/>
      <c r="RQN10" s="92"/>
      <c r="RQO10" s="92"/>
      <c r="RQP10" s="92"/>
      <c r="RQQ10" s="92"/>
      <c r="RQR10" s="92"/>
      <c r="RQS10" s="92"/>
      <c r="RQT10" s="92"/>
      <c r="RQU10" s="92"/>
      <c r="RQV10" s="92"/>
      <c r="RQW10" s="92"/>
      <c r="RQX10" s="92"/>
      <c r="RQY10" s="92"/>
      <c r="RQZ10" s="92"/>
      <c r="RRA10" s="92"/>
      <c r="RRB10" s="92"/>
      <c r="RRC10" s="92"/>
      <c r="RRD10" s="92"/>
      <c r="RRE10" s="92"/>
      <c r="RRF10" s="92"/>
      <c r="RRG10" s="92"/>
      <c r="RRH10" s="92"/>
      <c r="RRI10" s="92"/>
      <c r="RRJ10" s="92"/>
      <c r="RRK10" s="92"/>
      <c r="RRL10" s="92"/>
      <c r="RRM10" s="92"/>
      <c r="RRN10" s="92"/>
      <c r="RRO10" s="92"/>
      <c r="RRP10" s="92"/>
      <c r="RRQ10" s="92"/>
      <c r="RRR10" s="92"/>
      <c r="RRS10" s="92"/>
      <c r="RRT10" s="92"/>
      <c r="RRU10" s="92"/>
      <c r="RRV10" s="92"/>
      <c r="RRW10" s="92"/>
      <c r="RRX10" s="92"/>
      <c r="RRY10" s="92"/>
      <c r="RRZ10" s="92"/>
      <c r="RSA10" s="92"/>
      <c r="RSB10" s="92"/>
      <c r="RSC10" s="92"/>
      <c r="RSD10" s="92"/>
      <c r="RSE10" s="92"/>
      <c r="RSF10" s="92"/>
      <c r="RSG10" s="92"/>
      <c r="RSH10" s="92"/>
      <c r="RSI10" s="92"/>
      <c r="RSJ10" s="92"/>
      <c r="RSK10" s="92"/>
      <c r="RSL10" s="92"/>
      <c r="RSM10" s="92"/>
      <c r="RSN10" s="92"/>
      <c r="RSO10" s="92"/>
      <c r="RSP10" s="92"/>
      <c r="RSQ10" s="92"/>
      <c r="RSR10" s="92"/>
      <c r="RSS10" s="92"/>
      <c r="RST10" s="92"/>
      <c r="RSU10" s="92"/>
      <c r="RSV10" s="92"/>
      <c r="RSW10" s="92"/>
      <c r="RSX10" s="92"/>
      <c r="RSY10" s="92"/>
      <c r="RSZ10" s="92"/>
      <c r="RTA10" s="92"/>
      <c r="RTB10" s="92"/>
      <c r="RTC10" s="92"/>
      <c r="RTD10" s="92"/>
      <c r="RTE10" s="92"/>
      <c r="RTF10" s="92"/>
      <c r="RTG10" s="92"/>
      <c r="RTH10" s="92"/>
      <c r="RTI10" s="92"/>
      <c r="RTJ10" s="92"/>
      <c r="RTK10" s="92"/>
      <c r="RTL10" s="92"/>
      <c r="RTM10" s="92"/>
      <c r="RTN10" s="92"/>
      <c r="RTO10" s="92"/>
      <c r="RTP10" s="92"/>
      <c r="RTQ10" s="92"/>
      <c r="RTR10" s="92"/>
      <c r="RTS10" s="92"/>
      <c r="RTT10" s="92"/>
      <c r="RTU10" s="92"/>
      <c r="RTV10" s="92"/>
      <c r="RTW10" s="92"/>
      <c r="RTX10" s="92"/>
      <c r="RTY10" s="92"/>
      <c r="RTZ10" s="92"/>
      <c r="RUA10" s="92"/>
      <c r="RUB10" s="92"/>
      <c r="RUC10" s="92"/>
      <c r="RUD10" s="92"/>
      <c r="RUE10" s="92"/>
      <c r="RUF10" s="92"/>
      <c r="RUG10" s="92"/>
      <c r="RUH10" s="92"/>
      <c r="RUI10" s="92"/>
      <c r="RUJ10" s="92"/>
      <c r="RUK10" s="92"/>
      <c r="RUL10" s="92"/>
      <c r="RUM10" s="92"/>
      <c r="RUN10" s="92"/>
      <c r="RUO10" s="92"/>
      <c r="RUP10" s="92"/>
      <c r="RUQ10" s="92"/>
      <c r="RUR10" s="92"/>
      <c r="RUS10" s="92"/>
      <c r="RUT10" s="92"/>
      <c r="RUU10" s="92"/>
      <c r="RUV10" s="92"/>
      <c r="RUW10" s="92"/>
      <c r="RUX10" s="92"/>
      <c r="RUY10" s="92"/>
      <c r="RUZ10" s="92"/>
      <c r="RVA10" s="92"/>
      <c r="RVB10" s="92"/>
      <c r="RVC10" s="92"/>
      <c r="RVD10" s="92"/>
      <c r="RVE10" s="92"/>
      <c r="RVF10" s="92"/>
      <c r="RVG10" s="92"/>
      <c r="RVH10" s="92"/>
      <c r="RVI10" s="92"/>
      <c r="RVJ10" s="92"/>
      <c r="RVK10" s="92"/>
      <c r="RVL10" s="92"/>
      <c r="RVM10" s="92"/>
      <c r="RVN10" s="92"/>
      <c r="RVO10" s="92"/>
      <c r="RVP10" s="92"/>
      <c r="RVQ10" s="92"/>
      <c r="RVR10" s="92"/>
      <c r="RVS10" s="92"/>
      <c r="RVT10" s="92"/>
      <c r="RVU10" s="92"/>
      <c r="RVV10" s="92"/>
      <c r="RVW10" s="92"/>
      <c r="RVX10" s="92"/>
      <c r="RVY10" s="92"/>
      <c r="RVZ10" s="92"/>
      <c r="RWA10" s="92"/>
      <c r="RWB10" s="92"/>
      <c r="RWC10" s="92"/>
      <c r="RWD10" s="92"/>
      <c r="RWE10" s="92"/>
      <c r="RWF10" s="92"/>
      <c r="RWG10" s="92"/>
      <c r="RWH10" s="92"/>
      <c r="RWI10" s="92"/>
      <c r="RWJ10" s="92"/>
      <c r="RWK10" s="92"/>
      <c r="RWL10" s="92"/>
      <c r="RWM10" s="92"/>
      <c r="RWN10" s="92"/>
      <c r="RWO10" s="92"/>
      <c r="RWP10" s="92"/>
      <c r="RWQ10" s="92"/>
      <c r="RWR10" s="92"/>
      <c r="RWS10" s="92"/>
      <c r="RWT10" s="92"/>
      <c r="RWU10" s="92"/>
      <c r="RWV10" s="92"/>
      <c r="RWW10" s="92"/>
      <c r="RWX10" s="92"/>
      <c r="RWY10" s="92"/>
      <c r="RWZ10" s="92"/>
      <c r="RXA10" s="92"/>
      <c r="RXB10" s="92"/>
      <c r="RXC10" s="92"/>
      <c r="RXD10" s="92"/>
      <c r="RXE10" s="92"/>
      <c r="RXF10" s="92"/>
      <c r="RXG10" s="92"/>
      <c r="RXH10" s="92"/>
      <c r="RXI10" s="92"/>
      <c r="RXJ10" s="92"/>
      <c r="RXK10" s="92"/>
      <c r="RXL10" s="92"/>
      <c r="RXM10" s="92"/>
      <c r="RXN10" s="92"/>
      <c r="RXO10" s="92"/>
      <c r="RXP10" s="92"/>
      <c r="RXQ10" s="92"/>
      <c r="RXR10" s="92"/>
      <c r="RXS10" s="92"/>
      <c r="RXT10" s="92"/>
      <c r="RXU10" s="92"/>
      <c r="RXV10" s="92"/>
      <c r="RXW10" s="92"/>
      <c r="RXX10" s="92"/>
      <c r="RXY10" s="92"/>
      <c r="RXZ10" s="92"/>
      <c r="RYA10" s="92"/>
      <c r="RYB10" s="92"/>
      <c r="RYC10" s="92"/>
      <c r="RYD10" s="92"/>
      <c r="RYE10" s="92"/>
      <c r="RYF10" s="92"/>
      <c r="RYG10" s="92"/>
      <c r="RYH10" s="92"/>
      <c r="RYI10" s="92"/>
      <c r="RYJ10" s="92"/>
      <c r="RYK10" s="92"/>
      <c r="RYL10" s="92"/>
      <c r="RYM10" s="92"/>
      <c r="RYN10" s="92"/>
      <c r="RYO10" s="92"/>
      <c r="RYP10" s="92"/>
      <c r="RYQ10" s="92"/>
      <c r="RYR10" s="92"/>
      <c r="RYS10" s="92"/>
      <c r="RYT10" s="92"/>
      <c r="RYU10" s="92"/>
      <c r="RYV10" s="92"/>
      <c r="RYW10" s="92"/>
      <c r="RYX10" s="92"/>
      <c r="RYY10" s="92"/>
      <c r="RYZ10" s="92"/>
      <c r="RZA10" s="92"/>
      <c r="RZB10" s="92"/>
      <c r="RZC10" s="92"/>
      <c r="RZD10" s="92"/>
      <c r="RZE10" s="92"/>
      <c r="RZF10" s="92"/>
      <c r="RZG10" s="92"/>
      <c r="RZH10" s="92"/>
      <c r="RZI10" s="92"/>
      <c r="RZJ10" s="92"/>
      <c r="RZK10" s="92"/>
      <c r="RZL10" s="92"/>
      <c r="RZM10" s="92"/>
      <c r="RZN10" s="92"/>
      <c r="RZO10" s="92"/>
      <c r="RZP10" s="92"/>
      <c r="RZQ10" s="92"/>
      <c r="RZR10" s="92"/>
      <c r="RZS10" s="92"/>
      <c r="RZT10" s="92"/>
      <c r="RZU10" s="92"/>
      <c r="RZV10" s="92"/>
      <c r="RZW10" s="92"/>
      <c r="RZX10" s="92"/>
      <c r="RZY10" s="92"/>
      <c r="RZZ10" s="92"/>
      <c r="SAA10" s="92"/>
      <c r="SAB10" s="92"/>
      <c r="SAC10" s="92"/>
      <c r="SAD10" s="92"/>
      <c r="SAE10" s="92"/>
      <c r="SAF10" s="92"/>
      <c r="SAG10" s="92"/>
      <c r="SAH10" s="92"/>
      <c r="SAI10" s="92"/>
      <c r="SAJ10" s="92"/>
      <c r="SAK10" s="92"/>
      <c r="SAL10" s="92"/>
      <c r="SAM10" s="92"/>
      <c r="SAN10" s="92"/>
      <c r="SAO10" s="92"/>
      <c r="SAP10" s="92"/>
      <c r="SAQ10" s="92"/>
      <c r="SAR10" s="92"/>
      <c r="SAS10" s="92"/>
      <c r="SAT10" s="92"/>
      <c r="SAU10" s="92"/>
      <c r="SAV10" s="92"/>
      <c r="SAW10" s="92"/>
      <c r="SAX10" s="92"/>
      <c r="SAY10" s="92"/>
      <c r="SAZ10" s="92"/>
      <c r="SBA10" s="92"/>
      <c r="SBB10" s="92"/>
      <c r="SBC10" s="92"/>
      <c r="SBD10" s="92"/>
      <c r="SBE10" s="92"/>
      <c r="SBF10" s="92"/>
      <c r="SBG10" s="92"/>
      <c r="SBH10" s="92"/>
      <c r="SBI10" s="92"/>
      <c r="SBJ10" s="92"/>
      <c r="SBK10" s="92"/>
      <c r="SBL10" s="92"/>
      <c r="SBM10" s="92"/>
      <c r="SBN10" s="92"/>
      <c r="SBO10" s="92"/>
      <c r="SBP10" s="92"/>
      <c r="SBQ10" s="92"/>
      <c r="SBR10" s="92"/>
      <c r="SBS10" s="92"/>
      <c r="SBT10" s="92"/>
      <c r="SBU10" s="92"/>
      <c r="SBV10" s="92"/>
      <c r="SBW10" s="92"/>
      <c r="SBX10" s="92"/>
      <c r="SBY10" s="92"/>
      <c r="SBZ10" s="92"/>
      <c r="SCA10" s="92"/>
      <c r="SCB10" s="92"/>
      <c r="SCC10" s="92"/>
      <c r="SCD10" s="92"/>
      <c r="SCE10" s="92"/>
      <c r="SCF10" s="92"/>
      <c r="SCG10" s="92"/>
      <c r="SCH10" s="92"/>
      <c r="SCI10" s="92"/>
      <c r="SCJ10" s="92"/>
      <c r="SCK10" s="92"/>
      <c r="SCL10" s="92"/>
      <c r="SCM10" s="92"/>
      <c r="SCN10" s="92"/>
      <c r="SCO10" s="92"/>
      <c r="SCP10" s="92"/>
      <c r="SCQ10" s="92"/>
      <c r="SCR10" s="92"/>
      <c r="SCS10" s="92"/>
      <c r="SCT10" s="92"/>
      <c r="SCU10" s="92"/>
      <c r="SCV10" s="92"/>
      <c r="SCW10" s="92"/>
      <c r="SCX10" s="92"/>
      <c r="SCY10" s="92"/>
      <c r="SCZ10" s="92"/>
      <c r="SDA10" s="92"/>
      <c r="SDB10" s="92"/>
      <c r="SDC10" s="92"/>
      <c r="SDD10" s="92"/>
      <c r="SDE10" s="92"/>
      <c r="SDF10" s="92"/>
      <c r="SDG10" s="92"/>
      <c r="SDH10" s="92"/>
      <c r="SDI10" s="92"/>
      <c r="SDJ10" s="92"/>
      <c r="SDK10" s="92"/>
      <c r="SDL10" s="92"/>
      <c r="SDM10" s="92"/>
      <c r="SDN10" s="92"/>
      <c r="SDO10" s="92"/>
      <c r="SDP10" s="92"/>
      <c r="SDQ10" s="92"/>
      <c r="SDR10" s="92"/>
      <c r="SDS10" s="92"/>
      <c r="SDT10" s="92"/>
      <c r="SDU10" s="92"/>
      <c r="SDV10" s="92"/>
      <c r="SDW10" s="92"/>
      <c r="SDX10" s="92"/>
      <c r="SDY10" s="92"/>
      <c r="SDZ10" s="92"/>
      <c r="SEA10" s="92"/>
      <c r="SEB10" s="92"/>
      <c r="SEC10" s="92"/>
      <c r="SED10" s="92"/>
      <c r="SEE10" s="92"/>
      <c r="SEF10" s="92"/>
      <c r="SEG10" s="92"/>
      <c r="SEH10" s="92"/>
      <c r="SEI10" s="92"/>
      <c r="SEJ10" s="92"/>
      <c r="SEK10" s="92"/>
      <c r="SEL10" s="92"/>
      <c r="SEM10" s="92"/>
      <c r="SEN10" s="92"/>
      <c r="SEO10" s="92"/>
      <c r="SEP10" s="92"/>
      <c r="SEQ10" s="92"/>
      <c r="SER10" s="92"/>
      <c r="SES10" s="92"/>
      <c r="SET10" s="92"/>
      <c r="SEU10" s="92"/>
      <c r="SEV10" s="92"/>
      <c r="SEW10" s="92"/>
      <c r="SEX10" s="92"/>
      <c r="SEY10" s="92"/>
      <c r="SEZ10" s="92"/>
      <c r="SFA10" s="92"/>
      <c r="SFB10" s="92"/>
      <c r="SFC10" s="92"/>
      <c r="SFD10" s="92"/>
      <c r="SFE10" s="92"/>
      <c r="SFF10" s="92"/>
      <c r="SFG10" s="92"/>
      <c r="SFH10" s="92"/>
      <c r="SFI10" s="92"/>
      <c r="SFJ10" s="92"/>
      <c r="SFK10" s="92"/>
      <c r="SFL10" s="92"/>
      <c r="SFM10" s="92"/>
      <c r="SFN10" s="92"/>
      <c r="SFO10" s="92"/>
      <c r="SFP10" s="92"/>
      <c r="SFQ10" s="92"/>
      <c r="SFR10" s="92"/>
      <c r="SFS10" s="92"/>
      <c r="SFT10" s="92"/>
      <c r="SFU10" s="92"/>
      <c r="SFV10" s="92"/>
      <c r="SFW10" s="92"/>
      <c r="SFX10" s="92"/>
      <c r="SFY10" s="92"/>
      <c r="SFZ10" s="92"/>
      <c r="SGA10" s="92"/>
      <c r="SGB10" s="92"/>
      <c r="SGC10" s="92"/>
      <c r="SGD10" s="92"/>
      <c r="SGE10" s="92"/>
      <c r="SGF10" s="92"/>
      <c r="SGG10" s="92"/>
      <c r="SGH10" s="92"/>
      <c r="SGI10" s="92"/>
      <c r="SGJ10" s="92"/>
      <c r="SGK10" s="92"/>
      <c r="SGL10" s="92"/>
      <c r="SGM10" s="92"/>
      <c r="SGN10" s="92"/>
      <c r="SGO10" s="92"/>
      <c r="SGP10" s="92"/>
      <c r="SGQ10" s="92"/>
      <c r="SGR10" s="92"/>
      <c r="SGS10" s="92"/>
      <c r="SGT10" s="92"/>
      <c r="SGU10" s="92"/>
      <c r="SGV10" s="92"/>
      <c r="SGW10" s="92"/>
      <c r="SGX10" s="92"/>
      <c r="SGY10" s="92"/>
      <c r="SGZ10" s="92"/>
      <c r="SHA10" s="92"/>
      <c r="SHB10" s="92"/>
      <c r="SHC10" s="92"/>
      <c r="SHD10" s="92"/>
      <c r="SHE10" s="92"/>
      <c r="SHF10" s="92"/>
      <c r="SHG10" s="92"/>
      <c r="SHH10" s="92"/>
      <c r="SHI10" s="92"/>
      <c r="SHJ10" s="92"/>
      <c r="SHK10" s="92"/>
      <c r="SHL10" s="92"/>
      <c r="SHM10" s="92"/>
      <c r="SHN10" s="92"/>
      <c r="SHO10" s="92"/>
      <c r="SHP10" s="92"/>
      <c r="SHQ10" s="92"/>
      <c r="SHR10" s="92"/>
      <c r="SHS10" s="92"/>
      <c r="SHT10" s="92"/>
      <c r="SHU10" s="92"/>
      <c r="SHV10" s="92"/>
      <c r="SHW10" s="92"/>
      <c r="SHX10" s="92"/>
      <c r="SHY10" s="92"/>
      <c r="SHZ10" s="92"/>
      <c r="SIA10" s="92"/>
      <c r="SIB10" s="92"/>
      <c r="SIC10" s="92"/>
      <c r="SID10" s="92"/>
      <c r="SIE10" s="92"/>
      <c r="SIF10" s="92"/>
      <c r="SIG10" s="92"/>
      <c r="SIH10" s="92"/>
      <c r="SII10" s="92"/>
      <c r="SIJ10" s="92"/>
      <c r="SIK10" s="92"/>
      <c r="SIL10" s="92"/>
      <c r="SIM10" s="92"/>
      <c r="SIN10" s="92"/>
      <c r="SIO10" s="92"/>
      <c r="SIP10" s="92"/>
      <c r="SIQ10" s="92"/>
      <c r="SIR10" s="92"/>
      <c r="SIS10" s="92"/>
      <c r="SIT10" s="92"/>
      <c r="SIU10" s="92"/>
      <c r="SIV10" s="92"/>
      <c r="SIW10" s="92"/>
      <c r="SIX10" s="92"/>
      <c r="SIY10" s="92"/>
      <c r="SIZ10" s="92"/>
      <c r="SJA10" s="92"/>
      <c r="SJB10" s="92"/>
      <c r="SJC10" s="92"/>
      <c r="SJD10" s="92"/>
      <c r="SJE10" s="92"/>
      <c r="SJF10" s="92"/>
      <c r="SJG10" s="92"/>
      <c r="SJH10" s="92"/>
      <c r="SJI10" s="92"/>
      <c r="SJJ10" s="92"/>
      <c r="SJK10" s="92"/>
      <c r="SJL10" s="92"/>
      <c r="SJM10" s="92"/>
      <c r="SJN10" s="92"/>
      <c r="SJO10" s="92"/>
      <c r="SJP10" s="92"/>
      <c r="SJQ10" s="92"/>
      <c r="SJR10" s="92"/>
      <c r="SJS10" s="92"/>
      <c r="SJT10" s="92"/>
      <c r="SJU10" s="92"/>
      <c r="SJV10" s="92"/>
      <c r="SJW10" s="92"/>
      <c r="SJX10" s="92"/>
      <c r="SJY10" s="92"/>
      <c r="SJZ10" s="92"/>
      <c r="SKA10" s="92"/>
      <c r="SKB10" s="92"/>
      <c r="SKC10" s="92"/>
      <c r="SKD10" s="92"/>
      <c r="SKE10" s="92"/>
      <c r="SKF10" s="92"/>
      <c r="SKG10" s="92"/>
      <c r="SKH10" s="92"/>
      <c r="SKI10" s="92"/>
      <c r="SKJ10" s="92"/>
      <c r="SKK10" s="92"/>
      <c r="SKL10" s="92"/>
      <c r="SKM10" s="92"/>
      <c r="SKN10" s="92"/>
      <c r="SKO10" s="92"/>
      <c r="SKP10" s="92"/>
      <c r="SKQ10" s="92"/>
      <c r="SKR10" s="92"/>
      <c r="SKS10" s="92"/>
      <c r="SKT10" s="92"/>
      <c r="SKU10" s="92"/>
      <c r="SKV10" s="92"/>
      <c r="SKW10" s="92"/>
      <c r="SKX10" s="92"/>
      <c r="SKY10" s="92"/>
      <c r="SKZ10" s="92"/>
      <c r="SLA10" s="92"/>
      <c r="SLB10" s="92"/>
      <c r="SLC10" s="92"/>
      <c r="SLD10" s="92"/>
      <c r="SLE10" s="92"/>
      <c r="SLF10" s="92"/>
      <c r="SLG10" s="92"/>
      <c r="SLH10" s="92"/>
      <c r="SLI10" s="92"/>
      <c r="SLJ10" s="92"/>
      <c r="SLK10" s="92"/>
      <c r="SLL10" s="92"/>
      <c r="SLM10" s="92"/>
      <c r="SLN10" s="92"/>
      <c r="SLO10" s="92"/>
      <c r="SLP10" s="92"/>
      <c r="SLQ10" s="92"/>
      <c r="SLR10" s="92"/>
      <c r="SLS10" s="92"/>
      <c r="SLT10" s="92"/>
      <c r="SLU10" s="92"/>
      <c r="SLV10" s="92"/>
      <c r="SLW10" s="92"/>
      <c r="SLX10" s="92"/>
      <c r="SLY10" s="92"/>
      <c r="SLZ10" s="92"/>
      <c r="SMA10" s="92"/>
      <c r="SMB10" s="92"/>
      <c r="SMC10" s="92"/>
      <c r="SMD10" s="92"/>
      <c r="SME10" s="92"/>
      <c r="SMF10" s="92"/>
      <c r="SMG10" s="92"/>
      <c r="SMH10" s="92"/>
      <c r="SMI10" s="92"/>
      <c r="SMJ10" s="92"/>
      <c r="SMK10" s="92"/>
      <c r="SML10" s="92"/>
      <c r="SMM10" s="92"/>
      <c r="SMN10" s="92"/>
      <c r="SMO10" s="92"/>
      <c r="SMP10" s="92"/>
      <c r="SMQ10" s="92"/>
      <c r="SMR10" s="92"/>
      <c r="SMS10" s="92"/>
      <c r="SMT10" s="92"/>
      <c r="SMU10" s="92"/>
      <c r="SMV10" s="92"/>
      <c r="SMW10" s="92"/>
      <c r="SMX10" s="92"/>
      <c r="SMY10" s="92"/>
      <c r="SMZ10" s="92"/>
      <c r="SNA10" s="92"/>
      <c r="SNB10" s="92"/>
      <c r="SNC10" s="92"/>
      <c r="SND10" s="92"/>
      <c r="SNE10" s="92"/>
      <c r="SNF10" s="92"/>
      <c r="SNG10" s="92"/>
      <c r="SNH10" s="92"/>
      <c r="SNI10" s="92"/>
      <c r="SNJ10" s="92"/>
      <c r="SNK10" s="92"/>
      <c r="SNL10" s="92"/>
      <c r="SNM10" s="92"/>
      <c r="SNN10" s="92"/>
      <c r="SNO10" s="92"/>
      <c r="SNP10" s="92"/>
      <c r="SNQ10" s="92"/>
      <c r="SNR10" s="92"/>
      <c r="SNS10" s="92"/>
      <c r="SNT10" s="92"/>
      <c r="SNU10" s="92"/>
      <c r="SNV10" s="92"/>
      <c r="SNW10" s="92"/>
      <c r="SNX10" s="92"/>
      <c r="SNY10" s="92"/>
      <c r="SNZ10" s="92"/>
      <c r="SOA10" s="92"/>
      <c r="SOB10" s="92"/>
      <c r="SOC10" s="92"/>
      <c r="SOD10" s="92"/>
      <c r="SOE10" s="92"/>
      <c r="SOF10" s="92"/>
      <c r="SOG10" s="92"/>
      <c r="SOH10" s="92"/>
      <c r="SOI10" s="92"/>
      <c r="SOJ10" s="92"/>
      <c r="SOK10" s="92"/>
      <c r="SOL10" s="92"/>
      <c r="SOM10" s="92"/>
      <c r="SON10" s="92"/>
      <c r="SOO10" s="92"/>
      <c r="SOP10" s="92"/>
      <c r="SOQ10" s="92"/>
      <c r="SOR10" s="92"/>
      <c r="SOS10" s="92"/>
      <c r="SOT10" s="92"/>
      <c r="SOU10" s="92"/>
      <c r="SOV10" s="92"/>
      <c r="SOW10" s="92"/>
      <c r="SOX10" s="92"/>
      <c r="SOY10" s="92"/>
      <c r="SOZ10" s="92"/>
      <c r="SPA10" s="92"/>
      <c r="SPB10" s="92"/>
      <c r="SPC10" s="92"/>
      <c r="SPD10" s="92"/>
      <c r="SPE10" s="92"/>
      <c r="SPF10" s="92"/>
      <c r="SPG10" s="92"/>
      <c r="SPH10" s="92"/>
      <c r="SPI10" s="92"/>
      <c r="SPJ10" s="92"/>
      <c r="SPK10" s="92"/>
      <c r="SPL10" s="92"/>
      <c r="SPM10" s="92"/>
      <c r="SPN10" s="92"/>
      <c r="SPO10" s="92"/>
      <c r="SPP10" s="92"/>
      <c r="SPQ10" s="92"/>
      <c r="SPR10" s="92"/>
      <c r="SPS10" s="92"/>
      <c r="SPT10" s="92"/>
      <c r="SPU10" s="92"/>
      <c r="SPV10" s="92"/>
      <c r="SPW10" s="92"/>
      <c r="SPX10" s="92"/>
      <c r="SPY10" s="92"/>
      <c r="SPZ10" s="92"/>
      <c r="SQA10" s="92"/>
      <c r="SQB10" s="92"/>
      <c r="SQC10" s="92"/>
      <c r="SQD10" s="92"/>
      <c r="SQE10" s="92"/>
      <c r="SQF10" s="92"/>
      <c r="SQG10" s="92"/>
      <c r="SQH10" s="92"/>
      <c r="SQI10" s="92"/>
      <c r="SQJ10" s="92"/>
      <c r="SQK10" s="92"/>
      <c r="SQL10" s="92"/>
      <c r="SQM10" s="92"/>
      <c r="SQN10" s="92"/>
      <c r="SQO10" s="92"/>
      <c r="SQP10" s="92"/>
      <c r="SQQ10" s="92"/>
      <c r="SQR10" s="92"/>
      <c r="SQS10" s="92"/>
      <c r="SQT10" s="92"/>
      <c r="SQU10" s="92"/>
      <c r="SQV10" s="92"/>
      <c r="SQW10" s="92"/>
      <c r="SQX10" s="92"/>
      <c r="SQY10" s="92"/>
      <c r="SQZ10" s="92"/>
      <c r="SRA10" s="92"/>
      <c r="SRB10" s="92"/>
      <c r="SRC10" s="92"/>
      <c r="SRD10" s="92"/>
      <c r="SRE10" s="92"/>
      <c r="SRF10" s="92"/>
      <c r="SRG10" s="92"/>
      <c r="SRH10" s="92"/>
      <c r="SRI10" s="92"/>
      <c r="SRJ10" s="92"/>
      <c r="SRK10" s="92"/>
      <c r="SRL10" s="92"/>
      <c r="SRM10" s="92"/>
      <c r="SRN10" s="92"/>
      <c r="SRO10" s="92"/>
      <c r="SRP10" s="92"/>
      <c r="SRQ10" s="92"/>
      <c r="SRR10" s="92"/>
      <c r="SRS10" s="92"/>
      <c r="SRT10" s="92"/>
      <c r="SRU10" s="92"/>
      <c r="SRV10" s="92"/>
      <c r="SRW10" s="92"/>
      <c r="SRX10" s="92"/>
      <c r="SRY10" s="92"/>
      <c r="SRZ10" s="92"/>
      <c r="SSA10" s="92"/>
      <c r="SSB10" s="92"/>
      <c r="SSC10" s="92"/>
      <c r="SSD10" s="92"/>
      <c r="SSE10" s="92"/>
      <c r="SSF10" s="92"/>
      <c r="SSG10" s="92"/>
      <c r="SSH10" s="92"/>
      <c r="SSI10" s="92"/>
      <c r="SSJ10" s="92"/>
      <c r="SSK10" s="92"/>
      <c r="SSL10" s="92"/>
      <c r="SSM10" s="92"/>
      <c r="SSN10" s="92"/>
      <c r="SSO10" s="92"/>
      <c r="SSP10" s="92"/>
      <c r="SSQ10" s="92"/>
      <c r="SSR10" s="92"/>
      <c r="SSS10" s="92"/>
      <c r="SST10" s="92"/>
      <c r="SSU10" s="92"/>
      <c r="SSV10" s="92"/>
      <c r="SSW10" s="92"/>
      <c r="SSX10" s="92"/>
      <c r="SSY10" s="92"/>
      <c r="SSZ10" s="92"/>
      <c r="STA10" s="92"/>
      <c r="STB10" s="92"/>
      <c r="STC10" s="92"/>
      <c r="STD10" s="92"/>
      <c r="STE10" s="92"/>
      <c r="STF10" s="92"/>
      <c r="STG10" s="92"/>
      <c r="STH10" s="92"/>
      <c r="STI10" s="92"/>
      <c r="STJ10" s="92"/>
      <c r="STK10" s="92"/>
      <c r="STL10" s="92"/>
      <c r="STM10" s="92"/>
      <c r="STN10" s="92"/>
      <c r="STO10" s="92"/>
      <c r="STP10" s="92"/>
      <c r="STQ10" s="92"/>
      <c r="STR10" s="92"/>
      <c r="STS10" s="92"/>
      <c r="STT10" s="92"/>
      <c r="STU10" s="92"/>
      <c r="STV10" s="92"/>
      <c r="STW10" s="92"/>
      <c r="STX10" s="92"/>
      <c r="STY10" s="92"/>
      <c r="STZ10" s="92"/>
      <c r="SUA10" s="92"/>
      <c r="SUB10" s="92"/>
      <c r="SUC10" s="92"/>
      <c r="SUD10" s="92"/>
      <c r="SUE10" s="92"/>
      <c r="SUF10" s="92"/>
      <c r="SUG10" s="92"/>
      <c r="SUH10" s="92"/>
      <c r="SUI10" s="92"/>
      <c r="SUJ10" s="92"/>
      <c r="SUK10" s="92"/>
      <c r="SUL10" s="92"/>
      <c r="SUM10" s="92"/>
      <c r="SUN10" s="92"/>
      <c r="SUO10" s="92"/>
      <c r="SUP10" s="92"/>
      <c r="SUQ10" s="92"/>
      <c r="SUR10" s="92"/>
      <c r="SUS10" s="92"/>
      <c r="SUT10" s="92"/>
      <c r="SUU10" s="92"/>
      <c r="SUV10" s="92"/>
      <c r="SUW10" s="92"/>
      <c r="SUX10" s="92"/>
      <c r="SUY10" s="92"/>
      <c r="SUZ10" s="92"/>
      <c r="SVA10" s="92"/>
      <c r="SVB10" s="92"/>
      <c r="SVC10" s="92"/>
      <c r="SVD10" s="92"/>
      <c r="SVE10" s="92"/>
      <c r="SVF10" s="92"/>
      <c r="SVG10" s="92"/>
      <c r="SVH10" s="92"/>
      <c r="SVI10" s="92"/>
      <c r="SVJ10" s="92"/>
      <c r="SVK10" s="92"/>
      <c r="SVL10" s="92"/>
      <c r="SVM10" s="92"/>
      <c r="SVN10" s="92"/>
      <c r="SVO10" s="92"/>
      <c r="SVP10" s="92"/>
      <c r="SVQ10" s="92"/>
      <c r="SVR10" s="92"/>
      <c r="SVS10" s="92"/>
      <c r="SVT10" s="92"/>
      <c r="SVU10" s="92"/>
      <c r="SVV10" s="92"/>
      <c r="SVW10" s="92"/>
      <c r="SVX10" s="92"/>
      <c r="SVY10" s="92"/>
      <c r="SVZ10" s="92"/>
      <c r="SWA10" s="92"/>
      <c r="SWB10" s="92"/>
      <c r="SWC10" s="92"/>
      <c r="SWD10" s="92"/>
      <c r="SWE10" s="92"/>
      <c r="SWF10" s="92"/>
      <c r="SWG10" s="92"/>
      <c r="SWH10" s="92"/>
      <c r="SWI10" s="92"/>
      <c r="SWJ10" s="92"/>
      <c r="SWK10" s="92"/>
      <c r="SWL10" s="92"/>
      <c r="SWM10" s="92"/>
      <c r="SWN10" s="92"/>
      <c r="SWO10" s="92"/>
      <c r="SWP10" s="92"/>
      <c r="SWQ10" s="92"/>
      <c r="SWR10" s="92"/>
      <c r="SWS10" s="92"/>
      <c r="SWT10" s="92"/>
      <c r="SWU10" s="92"/>
      <c r="SWV10" s="92"/>
      <c r="SWW10" s="92"/>
      <c r="SWX10" s="92"/>
      <c r="SWY10" s="92"/>
      <c r="SWZ10" s="92"/>
      <c r="SXA10" s="92"/>
      <c r="SXB10" s="92"/>
      <c r="SXC10" s="92"/>
      <c r="SXD10" s="92"/>
      <c r="SXE10" s="92"/>
      <c r="SXF10" s="92"/>
      <c r="SXG10" s="92"/>
      <c r="SXH10" s="92"/>
      <c r="SXI10" s="92"/>
      <c r="SXJ10" s="92"/>
      <c r="SXK10" s="92"/>
      <c r="SXL10" s="92"/>
      <c r="SXM10" s="92"/>
      <c r="SXN10" s="92"/>
      <c r="SXO10" s="92"/>
      <c r="SXP10" s="92"/>
      <c r="SXQ10" s="92"/>
      <c r="SXR10" s="92"/>
      <c r="SXS10" s="92"/>
      <c r="SXT10" s="92"/>
      <c r="SXU10" s="92"/>
      <c r="SXV10" s="92"/>
      <c r="SXW10" s="92"/>
      <c r="SXX10" s="92"/>
      <c r="SXY10" s="92"/>
      <c r="SXZ10" s="92"/>
      <c r="SYA10" s="92"/>
      <c r="SYB10" s="92"/>
      <c r="SYC10" s="92"/>
      <c r="SYD10" s="92"/>
      <c r="SYE10" s="92"/>
      <c r="SYF10" s="92"/>
      <c r="SYG10" s="92"/>
      <c r="SYH10" s="92"/>
      <c r="SYI10" s="92"/>
      <c r="SYJ10" s="92"/>
      <c r="SYK10" s="92"/>
      <c r="SYL10" s="92"/>
      <c r="SYM10" s="92"/>
      <c r="SYN10" s="92"/>
      <c r="SYO10" s="92"/>
      <c r="SYP10" s="92"/>
      <c r="SYQ10" s="92"/>
      <c r="SYR10" s="92"/>
      <c r="SYS10" s="92"/>
      <c r="SYT10" s="92"/>
      <c r="SYU10" s="92"/>
      <c r="SYV10" s="92"/>
      <c r="SYW10" s="92"/>
      <c r="SYX10" s="92"/>
      <c r="SYY10" s="92"/>
      <c r="SYZ10" s="92"/>
      <c r="SZA10" s="92"/>
      <c r="SZB10" s="92"/>
      <c r="SZC10" s="92"/>
      <c r="SZD10" s="92"/>
      <c r="SZE10" s="92"/>
      <c r="SZF10" s="92"/>
      <c r="SZG10" s="92"/>
      <c r="SZH10" s="92"/>
      <c r="SZI10" s="92"/>
      <c r="SZJ10" s="92"/>
      <c r="SZK10" s="92"/>
      <c r="SZL10" s="92"/>
      <c r="SZM10" s="92"/>
      <c r="SZN10" s="92"/>
      <c r="SZO10" s="92"/>
      <c r="SZP10" s="92"/>
      <c r="SZQ10" s="92"/>
      <c r="SZR10" s="92"/>
      <c r="SZS10" s="92"/>
      <c r="SZT10" s="92"/>
      <c r="SZU10" s="92"/>
      <c r="SZV10" s="92"/>
      <c r="SZW10" s="92"/>
      <c r="SZX10" s="92"/>
      <c r="SZY10" s="92"/>
      <c r="SZZ10" s="92"/>
      <c r="TAA10" s="92"/>
      <c r="TAB10" s="92"/>
      <c r="TAC10" s="92"/>
      <c r="TAD10" s="92"/>
      <c r="TAE10" s="92"/>
      <c r="TAF10" s="92"/>
      <c r="TAG10" s="92"/>
      <c r="TAH10" s="92"/>
      <c r="TAI10" s="92"/>
      <c r="TAJ10" s="92"/>
      <c r="TAK10" s="92"/>
      <c r="TAL10" s="92"/>
      <c r="TAM10" s="92"/>
      <c r="TAN10" s="92"/>
      <c r="TAO10" s="92"/>
      <c r="TAP10" s="92"/>
      <c r="TAQ10" s="92"/>
      <c r="TAR10" s="92"/>
      <c r="TAS10" s="92"/>
      <c r="TAT10" s="92"/>
      <c r="TAU10" s="92"/>
      <c r="TAV10" s="92"/>
      <c r="TAW10" s="92"/>
      <c r="TAX10" s="92"/>
      <c r="TAY10" s="92"/>
      <c r="TAZ10" s="92"/>
      <c r="TBA10" s="92"/>
      <c r="TBB10" s="92"/>
      <c r="TBC10" s="92"/>
      <c r="TBD10" s="92"/>
      <c r="TBE10" s="92"/>
      <c r="TBF10" s="92"/>
      <c r="TBG10" s="92"/>
      <c r="TBH10" s="92"/>
      <c r="TBI10" s="92"/>
      <c r="TBJ10" s="92"/>
      <c r="TBK10" s="92"/>
      <c r="TBL10" s="92"/>
      <c r="TBM10" s="92"/>
      <c r="TBN10" s="92"/>
      <c r="TBO10" s="92"/>
      <c r="TBP10" s="92"/>
      <c r="TBQ10" s="92"/>
      <c r="TBR10" s="92"/>
      <c r="TBS10" s="92"/>
      <c r="TBT10" s="92"/>
      <c r="TBU10" s="92"/>
      <c r="TBV10" s="92"/>
      <c r="TBW10" s="92"/>
      <c r="TBX10" s="92"/>
      <c r="TBY10" s="92"/>
      <c r="TBZ10" s="92"/>
      <c r="TCA10" s="92"/>
      <c r="TCB10" s="92"/>
      <c r="TCC10" s="92"/>
      <c r="TCD10" s="92"/>
      <c r="TCE10" s="92"/>
      <c r="TCF10" s="92"/>
      <c r="TCG10" s="92"/>
      <c r="TCH10" s="92"/>
      <c r="TCI10" s="92"/>
      <c r="TCJ10" s="92"/>
      <c r="TCK10" s="92"/>
      <c r="TCL10" s="92"/>
      <c r="TCM10" s="92"/>
      <c r="TCN10" s="92"/>
      <c r="TCO10" s="92"/>
      <c r="TCP10" s="92"/>
      <c r="TCQ10" s="92"/>
      <c r="TCR10" s="92"/>
      <c r="TCS10" s="92"/>
      <c r="TCT10" s="92"/>
      <c r="TCU10" s="92"/>
      <c r="TCV10" s="92"/>
      <c r="TCW10" s="92"/>
      <c r="TCX10" s="92"/>
      <c r="TCY10" s="92"/>
      <c r="TCZ10" s="92"/>
      <c r="TDA10" s="92"/>
      <c r="TDB10" s="92"/>
      <c r="TDC10" s="92"/>
      <c r="TDD10" s="92"/>
      <c r="TDE10" s="92"/>
      <c r="TDF10" s="92"/>
      <c r="TDG10" s="92"/>
      <c r="TDH10" s="92"/>
      <c r="TDI10" s="92"/>
      <c r="TDJ10" s="92"/>
      <c r="TDK10" s="92"/>
      <c r="TDL10" s="92"/>
      <c r="TDM10" s="92"/>
      <c r="TDN10" s="92"/>
      <c r="TDO10" s="92"/>
      <c r="TDP10" s="92"/>
      <c r="TDQ10" s="92"/>
      <c r="TDR10" s="92"/>
      <c r="TDS10" s="92"/>
      <c r="TDT10" s="92"/>
      <c r="TDU10" s="92"/>
      <c r="TDV10" s="92"/>
      <c r="TDW10" s="92"/>
      <c r="TDX10" s="92"/>
      <c r="TDY10" s="92"/>
      <c r="TDZ10" s="92"/>
      <c r="TEA10" s="92"/>
      <c r="TEB10" s="92"/>
      <c r="TEC10" s="92"/>
      <c r="TED10" s="92"/>
      <c r="TEE10" s="92"/>
      <c r="TEF10" s="92"/>
      <c r="TEG10" s="92"/>
      <c r="TEH10" s="92"/>
      <c r="TEI10" s="92"/>
      <c r="TEJ10" s="92"/>
      <c r="TEK10" s="92"/>
      <c r="TEL10" s="92"/>
      <c r="TEM10" s="92"/>
      <c r="TEN10" s="92"/>
      <c r="TEO10" s="92"/>
      <c r="TEP10" s="92"/>
      <c r="TEQ10" s="92"/>
      <c r="TER10" s="92"/>
      <c r="TES10" s="92"/>
      <c r="TET10" s="92"/>
      <c r="TEU10" s="92"/>
      <c r="TEV10" s="92"/>
      <c r="TEW10" s="92"/>
      <c r="TEX10" s="92"/>
      <c r="TEY10" s="92"/>
      <c r="TEZ10" s="92"/>
      <c r="TFA10" s="92"/>
      <c r="TFB10" s="92"/>
      <c r="TFC10" s="92"/>
      <c r="TFD10" s="92"/>
      <c r="TFE10" s="92"/>
      <c r="TFF10" s="92"/>
      <c r="TFG10" s="92"/>
      <c r="TFH10" s="92"/>
      <c r="TFI10" s="92"/>
      <c r="TFJ10" s="92"/>
      <c r="TFK10" s="92"/>
      <c r="TFL10" s="92"/>
      <c r="TFM10" s="92"/>
      <c r="TFN10" s="92"/>
      <c r="TFO10" s="92"/>
      <c r="TFP10" s="92"/>
      <c r="TFQ10" s="92"/>
      <c r="TFR10" s="92"/>
      <c r="TFS10" s="92"/>
      <c r="TFT10" s="92"/>
      <c r="TFU10" s="92"/>
      <c r="TFV10" s="92"/>
      <c r="TFW10" s="92"/>
      <c r="TFX10" s="92"/>
      <c r="TFY10" s="92"/>
      <c r="TFZ10" s="92"/>
      <c r="TGA10" s="92"/>
      <c r="TGB10" s="92"/>
      <c r="TGC10" s="92"/>
      <c r="TGD10" s="92"/>
      <c r="TGE10" s="92"/>
      <c r="TGF10" s="92"/>
      <c r="TGG10" s="92"/>
      <c r="TGH10" s="92"/>
      <c r="TGI10" s="92"/>
      <c r="TGJ10" s="92"/>
      <c r="TGK10" s="92"/>
      <c r="TGL10" s="92"/>
      <c r="TGM10" s="92"/>
      <c r="TGN10" s="92"/>
      <c r="TGO10" s="92"/>
      <c r="TGP10" s="92"/>
      <c r="TGQ10" s="92"/>
      <c r="TGR10" s="92"/>
      <c r="TGS10" s="92"/>
      <c r="TGT10" s="92"/>
      <c r="TGU10" s="92"/>
      <c r="TGV10" s="92"/>
      <c r="TGW10" s="92"/>
      <c r="TGX10" s="92"/>
      <c r="TGY10" s="92"/>
      <c r="TGZ10" s="92"/>
      <c r="THA10" s="92"/>
      <c r="THB10" s="92"/>
      <c r="THC10" s="92"/>
      <c r="THD10" s="92"/>
      <c r="THE10" s="92"/>
      <c r="THF10" s="92"/>
      <c r="THG10" s="92"/>
      <c r="THH10" s="92"/>
      <c r="THI10" s="92"/>
      <c r="THJ10" s="92"/>
      <c r="THK10" s="92"/>
      <c r="THL10" s="92"/>
      <c r="THM10" s="92"/>
      <c r="THN10" s="92"/>
      <c r="THO10" s="92"/>
      <c r="THP10" s="92"/>
      <c r="THQ10" s="92"/>
      <c r="THR10" s="92"/>
      <c r="THS10" s="92"/>
      <c r="THT10" s="92"/>
      <c r="THU10" s="92"/>
      <c r="THV10" s="92"/>
      <c r="THW10" s="92"/>
      <c r="THX10" s="92"/>
      <c r="THY10" s="92"/>
      <c r="THZ10" s="92"/>
      <c r="TIA10" s="92"/>
      <c r="TIB10" s="92"/>
      <c r="TIC10" s="92"/>
      <c r="TID10" s="92"/>
      <c r="TIE10" s="92"/>
      <c r="TIF10" s="92"/>
      <c r="TIG10" s="92"/>
      <c r="TIH10" s="92"/>
      <c r="TII10" s="92"/>
      <c r="TIJ10" s="92"/>
      <c r="TIK10" s="92"/>
      <c r="TIL10" s="92"/>
      <c r="TIM10" s="92"/>
      <c r="TIN10" s="92"/>
      <c r="TIO10" s="92"/>
      <c r="TIP10" s="92"/>
      <c r="TIQ10" s="92"/>
      <c r="TIR10" s="92"/>
      <c r="TIS10" s="92"/>
      <c r="TIT10" s="92"/>
      <c r="TIU10" s="92"/>
      <c r="TIV10" s="92"/>
      <c r="TIW10" s="92"/>
      <c r="TIX10" s="92"/>
      <c r="TIY10" s="92"/>
      <c r="TIZ10" s="92"/>
      <c r="TJA10" s="92"/>
      <c r="TJB10" s="92"/>
      <c r="TJC10" s="92"/>
      <c r="TJD10" s="92"/>
      <c r="TJE10" s="92"/>
      <c r="TJF10" s="92"/>
      <c r="TJG10" s="92"/>
      <c r="TJH10" s="92"/>
      <c r="TJI10" s="92"/>
      <c r="TJJ10" s="92"/>
      <c r="TJK10" s="92"/>
      <c r="TJL10" s="92"/>
      <c r="TJM10" s="92"/>
      <c r="TJN10" s="92"/>
      <c r="TJO10" s="92"/>
      <c r="TJP10" s="92"/>
      <c r="TJQ10" s="92"/>
      <c r="TJR10" s="92"/>
      <c r="TJS10" s="92"/>
      <c r="TJT10" s="92"/>
      <c r="TJU10" s="92"/>
      <c r="TJV10" s="92"/>
      <c r="TJW10" s="92"/>
      <c r="TJX10" s="92"/>
      <c r="TJY10" s="92"/>
      <c r="TJZ10" s="92"/>
      <c r="TKA10" s="92"/>
      <c r="TKB10" s="92"/>
      <c r="TKC10" s="92"/>
      <c r="TKD10" s="92"/>
      <c r="TKE10" s="92"/>
      <c r="TKF10" s="92"/>
      <c r="TKG10" s="92"/>
      <c r="TKH10" s="92"/>
      <c r="TKI10" s="92"/>
      <c r="TKJ10" s="92"/>
      <c r="TKK10" s="92"/>
      <c r="TKL10" s="92"/>
      <c r="TKM10" s="92"/>
      <c r="TKN10" s="92"/>
      <c r="TKO10" s="92"/>
      <c r="TKP10" s="92"/>
      <c r="TKQ10" s="92"/>
      <c r="TKR10" s="92"/>
      <c r="TKS10" s="92"/>
      <c r="TKT10" s="92"/>
      <c r="TKU10" s="92"/>
      <c r="TKV10" s="92"/>
      <c r="TKW10" s="92"/>
      <c r="TKX10" s="92"/>
      <c r="TKY10" s="92"/>
      <c r="TKZ10" s="92"/>
      <c r="TLA10" s="92"/>
      <c r="TLB10" s="92"/>
      <c r="TLC10" s="92"/>
      <c r="TLD10" s="92"/>
      <c r="TLE10" s="92"/>
      <c r="TLF10" s="92"/>
      <c r="TLG10" s="92"/>
      <c r="TLH10" s="92"/>
      <c r="TLI10" s="92"/>
      <c r="TLJ10" s="92"/>
      <c r="TLK10" s="92"/>
      <c r="TLL10" s="92"/>
      <c r="TLM10" s="92"/>
      <c r="TLN10" s="92"/>
      <c r="TLO10" s="92"/>
      <c r="TLP10" s="92"/>
      <c r="TLQ10" s="92"/>
      <c r="TLR10" s="92"/>
      <c r="TLS10" s="92"/>
      <c r="TLT10" s="92"/>
      <c r="TLU10" s="92"/>
      <c r="TLV10" s="92"/>
      <c r="TLW10" s="92"/>
      <c r="TLX10" s="92"/>
      <c r="TLY10" s="92"/>
      <c r="TLZ10" s="92"/>
      <c r="TMA10" s="92"/>
      <c r="TMB10" s="92"/>
      <c r="TMC10" s="92"/>
      <c r="TMD10" s="92"/>
      <c r="TME10" s="92"/>
      <c r="TMF10" s="92"/>
      <c r="TMG10" s="92"/>
      <c r="TMH10" s="92"/>
      <c r="TMI10" s="92"/>
      <c r="TMJ10" s="92"/>
      <c r="TMK10" s="92"/>
      <c r="TML10" s="92"/>
      <c r="TMM10" s="92"/>
      <c r="TMN10" s="92"/>
      <c r="TMO10" s="92"/>
      <c r="TMP10" s="92"/>
      <c r="TMQ10" s="92"/>
      <c r="TMR10" s="92"/>
      <c r="TMS10" s="92"/>
      <c r="TMT10" s="92"/>
      <c r="TMU10" s="92"/>
      <c r="TMV10" s="92"/>
      <c r="TMW10" s="92"/>
      <c r="TMX10" s="92"/>
      <c r="TMY10" s="92"/>
      <c r="TMZ10" s="92"/>
      <c r="TNA10" s="92"/>
      <c r="TNB10" s="92"/>
      <c r="TNC10" s="92"/>
      <c r="TND10" s="92"/>
      <c r="TNE10" s="92"/>
      <c r="TNF10" s="92"/>
      <c r="TNG10" s="92"/>
      <c r="TNH10" s="92"/>
      <c r="TNI10" s="92"/>
      <c r="TNJ10" s="92"/>
      <c r="TNK10" s="92"/>
      <c r="TNL10" s="92"/>
      <c r="TNM10" s="92"/>
      <c r="TNN10" s="92"/>
      <c r="TNO10" s="92"/>
      <c r="TNP10" s="92"/>
      <c r="TNQ10" s="92"/>
      <c r="TNR10" s="92"/>
      <c r="TNS10" s="92"/>
      <c r="TNT10" s="92"/>
      <c r="TNU10" s="92"/>
      <c r="TNV10" s="92"/>
      <c r="TNW10" s="92"/>
      <c r="TNX10" s="92"/>
      <c r="TNY10" s="92"/>
      <c r="TNZ10" s="92"/>
      <c r="TOA10" s="92"/>
      <c r="TOB10" s="92"/>
      <c r="TOC10" s="92"/>
      <c r="TOD10" s="92"/>
      <c r="TOE10" s="92"/>
      <c r="TOF10" s="92"/>
      <c r="TOG10" s="92"/>
      <c r="TOH10" s="92"/>
      <c r="TOI10" s="92"/>
      <c r="TOJ10" s="92"/>
      <c r="TOK10" s="92"/>
      <c r="TOL10" s="92"/>
      <c r="TOM10" s="92"/>
      <c r="TON10" s="92"/>
      <c r="TOO10" s="92"/>
      <c r="TOP10" s="92"/>
      <c r="TOQ10" s="92"/>
      <c r="TOR10" s="92"/>
      <c r="TOS10" s="92"/>
      <c r="TOT10" s="92"/>
      <c r="TOU10" s="92"/>
      <c r="TOV10" s="92"/>
      <c r="TOW10" s="92"/>
      <c r="TOX10" s="92"/>
      <c r="TOY10" s="92"/>
      <c r="TOZ10" s="92"/>
      <c r="TPA10" s="92"/>
      <c r="TPB10" s="92"/>
      <c r="TPC10" s="92"/>
      <c r="TPD10" s="92"/>
      <c r="TPE10" s="92"/>
      <c r="TPF10" s="92"/>
      <c r="TPG10" s="92"/>
      <c r="TPH10" s="92"/>
      <c r="TPI10" s="92"/>
      <c r="TPJ10" s="92"/>
      <c r="TPK10" s="92"/>
      <c r="TPL10" s="92"/>
      <c r="TPM10" s="92"/>
      <c r="TPN10" s="92"/>
      <c r="TPO10" s="92"/>
      <c r="TPP10" s="92"/>
      <c r="TPQ10" s="92"/>
      <c r="TPR10" s="92"/>
      <c r="TPS10" s="92"/>
      <c r="TPT10" s="92"/>
      <c r="TPU10" s="92"/>
      <c r="TPV10" s="92"/>
      <c r="TPW10" s="92"/>
      <c r="TPX10" s="92"/>
      <c r="TPY10" s="92"/>
      <c r="TPZ10" s="92"/>
      <c r="TQA10" s="92"/>
      <c r="TQB10" s="92"/>
      <c r="TQC10" s="92"/>
      <c r="TQD10" s="92"/>
      <c r="TQE10" s="92"/>
      <c r="TQF10" s="92"/>
      <c r="TQG10" s="92"/>
      <c r="TQH10" s="92"/>
      <c r="TQI10" s="92"/>
      <c r="TQJ10" s="92"/>
      <c r="TQK10" s="92"/>
      <c r="TQL10" s="92"/>
      <c r="TQM10" s="92"/>
      <c r="TQN10" s="92"/>
      <c r="TQO10" s="92"/>
      <c r="TQP10" s="92"/>
      <c r="TQQ10" s="92"/>
      <c r="TQR10" s="92"/>
      <c r="TQS10" s="92"/>
      <c r="TQT10" s="92"/>
      <c r="TQU10" s="92"/>
      <c r="TQV10" s="92"/>
      <c r="TQW10" s="92"/>
      <c r="TQX10" s="92"/>
      <c r="TQY10" s="92"/>
      <c r="TQZ10" s="92"/>
      <c r="TRA10" s="92"/>
      <c r="TRB10" s="92"/>
      <c r="TRC10" s="92"/>
      <c r="TRD10" s="92"/>
      <c r="TRE10" s="92"/>
      <c r="TRF10" s="92"/>
      <c r="TRG10" s="92"/>
      <c r="TRH10" s="92"/>
      <c r="TRI10" s="92"/>
      <c r="TRJ10" s="92"/>
      <c r="TRK10" s="92"/>
      <c r="TRL10" s="92"/>
      <c r="TRM10" s="92"/>
      <c r="TRN10" s="92"/>
      <c r="TRO10" s="92"/>
      <c r="TRP10" s="92"/>
      <c r="TRQ10" s="92"/>
      <c r="TRR10" s="92"/>
      <c r="TRS10" s="92"/>
      <c r="TRT10" s="92"/>
      <c r="TRU10" s="92"/>
      <c r="TRV10" s="92"/>
      <c r="TRW10" s="92"/>
      <c r="TRX10" s="92"/>
      <c r="TRY10" s="92"/>
      <c r="TRZ10" s="92"/>
      <c r="TSA10" s="92"/>
      <c r="TSB10" s="92"/>
      <c r="TSC10" s="92"/>
      <c r="TSD10" s="92"/>
      <c r="TSE10" s="92"/>
      <c r="TSF10" s="92"/>
      <c r="TSG10" s="92"/>
      <c r="TSH10" s="92"/>
      <c r="TSI10" s="92"/>
      <c r="TSJ10" s="92"/>
      <c r="TSK10" s="92"/>
      <c r="TSL10" s="92"/>
      <c r="TSM10" s="92"/>
      <c r="TSN10" s="92"/>
      <c r="TSO10" s="92"/>
      <c r="TSP10" s="92"/>
      <c r="TSQ10" s="92"/>
      <c r="TSR10" s="92"/>
      <c r="TSS10" s="92"/>
      <c r="TST10" s="92"/>
      <c r="TSU10" s="92"/>
      <c r="TSV10" s="92"/>
      <c r="TSW10" s="92"/>
      <c r="TSX10" s="92"/>
      <c r="TSY10" s="92"/>
      <c r="TSZ10" s="92"/>
      <c r="TTA10" s="92"/>
      <c r="TTB10" s="92"/>
      <c r="TTC10" s="92"/>
      <c r="TTD10" s="92"/>
      <c r="TTE10" s="92"/>
      <c r="TTF10" s="92"/>
      <c r="TTG10" s="92"/>
      <c r="TTH10" s="92"/>
      <c r="TTI10" s="92"/>
      <c r="TTJ10" s="92"/>
      <c r="TTK10" s="92"/>
      <c r="TTL10" s="92"/>
      <c r="TTM10" s="92"/>
      <c r="TTN10" s="92"/>
      <c r="TTO10" s="92"/>
      <c r="TTP10" s="92"/>
      <c r="TTQ10" s="92"/>
      <c r="TTR10" s="92"/>
      <c r="TTS10" s="92"/>
      <c r="TTT10" s="92"/>
      <c r="TTU10" s="92"/>
      <c r="TTV10" s="92"/>
      <c r="TTW10" s="92"/>
      <c r="TTX10" s="92"/>
      <c r="TTY10" s="92"/>
      <c r="TTZ10" s="92"/>
      <c r="TUA10" s="92"/>
      <c r="TUB10" s="92"/>
      <c r="TUC10" s="92"/>
      <c r="TUD10" s="92"/>
      <c r="TUE10" s="92"/>
      <c r="TUF10" s="92"/>
      <c r="TUG10" s="92"/>
      <c r="TUH10" s="92"/>
      <c r="TUI10" s="92"/>
      <c r="TUJ10" s="92"/>
      <c r="TUK10" s="92"/>
      <c r="TUL10" s="92"/>
      <c r="TUM10" s="92"/>
      <c r="TUN10" s="92"/>
      <c r="TUO10" s="92"/>
      <c r="TUP10" s="92"/>
      <c r="TUQ10" s="92"/>
      <c r="TUR10" s="92"/>
      <c r="TUS10" s="92"/>
      <c r="TUT10" s="92"/>
      <c r="TUU10" s="92"/>
      <c r="TUV10" s="92"/>
      <c r="TUW10" s="92"/>
      <c r="TUX10" s="92"/>
      <c r="TUY10" s="92"/>
      <c r="TUZ10" s="92"/>
      <c r="TVA10" s="92"/>
      <c r="TVB10" s="92"/>
      <c r="TVC10" s="92"/>
      <c r="TVD10" s="92"/>
      <c r="TVE10" s="92"/>
      <c r="TVF10" s="92"/>
      <c r="TVG10" s="92"/>
      <c r="TVH10" s="92"/>
      <c r="TVI10" s="92"/>
      <c r="TVJ10" s="92"/>
      <c r="TVK10" s="92"/>
      <c r="TVL10" s="92"/>
      <c r="TVM10" s="92"/>
      <c r="TVN10" s="92"/>
      <c r="TVO10" s="92"/>
      <c r="TVP10" s="92"/>
      <c r="TVQ10" s="92"/>
      <c r="TVR10" s="92"/>
      <c r="TVS10" s="92"/>
      <c r="TVT10" s="92"/>
      <c r="TVU10" s="92"/>
      <c r="TVV10" s="92"/>
      <c r="TVW10" s="92"/>
      <c r="TVX10" s="92"/>
      <c r="TVY10" s="92"/>
      <c r="TVZ10" s="92"/>
      <c r="TWA10" s="92"/>
      <c r="TWB10" s="92"/>
      <c r="TWC10" s="92"/>
      <c r="TWD10" s="92"/>
      <c r="TWE10" s="92"/>
      <c r="TWF10" s="92"/>
      <c r="TWG10" s="92"/>
      <c r="TWH10" s="92"/>
      <c r="TWI10" s="92"/>
      <c r="TWJ10" s="92"/>
      <c r="TWK10" s="92"/>
      <c r="TWL10" s="92"/>
      <c r="TWM10" s="92"/>
      <c r="TWN10" s="92"/>
      <c r="TWO10" s="92"/>
      <c r="TWP10" s="92"/>
      <c r="TWQ10" s="92"/>
      <c r="TWR10" s="92"/>
      <c r="TWS10" s="92"/>
      <c r="TWT10" s="92"/>
      <c r="TWU10" s="92"/>
      <c r="TWV10" s="92"/>
      <c r="TWW10" s="92"/>
      <c r="TWX10" s="92"/>
      <c r="TWY10" s="92"/>
      <c r="TWZ10" s="92"/>
      <c r="TXA10" s="92"/>
      <c r="TXB10" s="92"/>
      <c r="TXC10" s="92"/>
      <c r="TXD10" s="92"/>
      <c r="TXE10" s="92"/>
      <c r="TXF10" s="92"/>
      <c r="TXG10" s="92"/>
      <c r="TXH10" s="92"/>
      <c r="TXI10" s="92"/>
      <c r="TXJ10" s="92"/>
      <c r="TXK10" s="92"/>
      <c r="TXL10" s="92"/>
      <c r="TXM10" s="92"/>
      <c r="TXN10" s="92"/>
      <c r="TXO10" s="92"/>
      <c r="TXP10" s="92"/>
      <c r="TXQ10" s="92"/>
      <c r="TXR10" s="92"/>
      <c r="TXS10" s="92"/>
      <c r="TXT10" s="92"/>
      <c r="TXU10" s="92"/>
      <c r="TXV10" s="92"/>
      <c r="TXW10" s="92"/>
      <c r="TXX10" s="92"/>
      <c r="TXY10" s="92"/>
      <c r="TXZ10" s="92"/>
      <c r="TYA10" s="92"/>
      <c r="TYB10" s="92"/>
      <c r="TYC10" s="92"/>
      <c r="TYD10" s="92"/>
      <c r="TYE10" s="92"/>
      <c r="TYF10" s="92"/>
      <c r="TYG10" s="92"/>
      <c r="TYH10" s="92"/>
      <c r="TYI10" s="92"/>
      <c r="TYJ10" s="92"/>
      <c r="TYK10" s="92"/>
      <c r="TYL10" s="92"/>
      <c r="TYM10" s="92"/>
      <c r="TYN10" s="92"/>
      <c r="TYO10" s="92"/>
      <c r="TYP10" s="92"/>
      <c r="TYQ10" s="92"/>
      <c r="TYR10" s="92"/>
      <c r="TYS10" s="92"/>
      <c r="TYT10" s="92"/>
      <c r="TYU10" s="92"/>
      <c r="TYV10" s="92"/>
      <c r="TYW10" s="92"/>
      <c r="TYX10" s="92"/>
      <c r="TYY10" s="92"/>
      <c r="TYZ10" s="92"/>
      <c r="TZA10" s="92"/>
      <c r="TZB10" s="92"/>
      <c r="TZC10" s="92"/>
      <c r="TZD10" s="92"/>
      <c r="TZE10" s="92"/>
      <c r="TZF10" s="92"/>
      <c r="TZG10" s="92"/>
      <c r="TZH10" s="92"/>
      <c r="TZI10" s="92"/>
      <c r="TZJ10" s="92"/>
      <c r="TZK10" s="92"/>
      <c r="TZL10" s="92"/>
      <c r="TZM10" s="92"/>
      <c r="TZN10" s="92"/>
      <c r="TZO10" s="92"/>
      <c r="TZP10" s="92"/>
      <c r="TZQ10" s="92"/>
      <c r="TZR10" s="92"/>
      <c r="TZS10" s="92"/>
      <c r="TZT10" s="92"/>
      <c r="TZU10" s="92"/>
      <c r="TZV10" s="92"/>
      <c r="TZW10" s="92"/>
      <c r="TZX10" s="92"/>
      <c r="TZY10" s="92"/>
      <c r="TZZ10" s="92"/>
      <c r="UAA10" s="92"/>
      <c r="UAB10" s="92"/>
      <c r="UAC10" s="92"/>
      <c r="UAD10" s="92"/>
      <c r="UAE10" s="92"/>
      <c r="UAF10" s="92"/>
      <c r="UAG10" s="92"/>
      <c r="UAH10" s="92"/>
      <c r="UAI10" s="92"/>
      <c r="UAJ10" s="92"/>
      <c r="UAK10" s="92"/>
      <c r="UAL10" s="92"/>
      <c r="UAM10" s="92"/>
      <c r="UAN10" s="92"/>
      <c r="UAO10" s="92"/>
      <c r="UAP10" s="92"/>
      <c r="UAQ10" s="92"/>
      <c r="UAR10" s="92"/>
      <c r="UAS10" s="92"/>
      <c r="UAT10" s="92"/>
      <c r="UAU10" s="92"/>
      <c r="UAV10" s="92"/>
      <c r="UAW10" s="92"/>
      <c r="UAX10" s="92"/>
      <c r="UAY10" s="92"/>
      <c r="UAZ10" s="92"/>
      <c r="UBA10" s="92"/>
      <c r="UBB10" s="92"/>
      <c r="UBC10" s="92"/>
      <c r="UBD10" s="92"/>
      <c r="UBE10" s="92"/>
      <c r="UBF10" s="92"/>
      <c r="UBG10" s="92"/>
      <c r="UBH10" s="92"/>
      <c r="UBI10" s="92"/>
      <c r="UBJ10" s="92"/>
      <c r="UBK10" s="92"/>
      <c r="UBL10" s="92"/>
      <c r="UBM10" s="92"/>
      <c r="UBN10" s="92"/>
      <c r="UBO10" s="92"/>
      <c r="UBP10" s="92"/>
      <c r="UBQ10" s="92"/>
      <c r="UBR10" s="92"/>
      <c r="UBS10" s="92"/>
      <c r="UBT10" s="92"/>
      <c r="UBU10" s="92"/>
      <c r="UBV10" s="92"/>
      <c r="UBW10" s="92"/>
      <c r="UBX10" s="92"/>
      <c r="UBY10" s="92"/>
      <c r="UBZ10" s="92"/>
      <c r="UCA10" s="92"/>
      <c r="UCB10" s="92"/>
      <c r="UCC10" s="92"/>
      <c r="UCD10" s="92"/>
      <c r="UCE10" s="92"/>
      <c r="UCF10" s="92"/>
      <c r="UCG10" s="92"/>
      <c r="UCH10" s="92"/>
      <c r="UCI10" s="92"/>
      <c r="UCJ10" s="92"/>
      <c r="UCK10" s="92"/>
      <c r="UCL10" s="92"/>
      <c r="UCM10" s="92"/>
      <c r="UCN10" s="92"/>
      <c r="UCO10" s="92"/>
      <c r="UCP10" s="92"/>
      <c r="UCQ10" s="92"/>
      <c r="UCR10" s="92"/>
      <c r="UCS10" s="92"/>
      <c r="UCT10" s="92"/>
      <c r="UCU10" s="92"/>
      <c r="UCV10" s="92"/>
      <c r="UCW10" s="92"/>
      <c r="UCX10" s="92"/>
      <c r="UCY10" s="92"/>
      <c r="UCZ10" s="92"/>
      <c r="UDA10" s="92"/>
      <c r="UDB10" s="92"/>
      <c r="UDC10" s="92"/>
      <c r="UDD10" s="92"/>
      <c r="UDE10" s="92"/>
      <c r="UDF10" s="92"/>
      <c r="UDG10" s="92"/>
      <c r="UDH10" s="92"/>
      <c r="UDI10" s="92"/>
      <c r="UDJ10" s="92"/>
      <c r="UDK10" s="92"/>
      <c r="UDL10" s="92"/>
      <c r="UDM10" s="92"/>
      <c r="UDN10" s="92"/>
      <c r="UDO10" s="92"/>
      <c r="UDP10" s="92"/>
      <c r="UDQ10" s="92"/>
      <c r="UDR10" s="92"/>
      <c r="UDS10" s="92"/>
      <c r="UDT10" s="92"/>
      <c r="UDU10" s="92"/>
      <c r="UDV10" s="92"/>
      <c r="UDW10" s="92"/>
      <c r="UDX10" s="92"/>
      <c r="UDY10" s="92"/>
      <c r="UDZ10" s="92"/>
      <c r="UEA10" s="92"/>
      <c r="UEB10" s="92"/>
      <c r="UEC10" s="92"/>
      <c r="UED10" s="92"/>
      <c r="UEE10" s="92"/>
      <c r="UEF10" s="92"/>
      <c r="UEG10" s="92"/>
      <c r="UEH10" s="92"/>
      <c r="UEI10" s="92"/>
      <c r="UEJ10" s="92"/>
      <c r="UEK10" s="92"/>
      <c r="UEL10" s="92"/>
      <c r="UEM10" s="92"/>
      <c r="UEN10" s="92"/>
      <c r="UEO10" s="92"/>
      <c r="UEP10" s="92"/>
      <c r="UEQ10" s="92"/>
      <c r="UER10" s="92"/>
      <c r="UES10" s="92"/>
      <c r="UET10" s="92"/>
      <c r="UEU10" s="92"/>
      <c r="UEV10" s="92"/>
      <c r="UEW10" s="92"/>
      <c r="UEX10" s="92"/>
      <c r="UEY10" s="92"/>
      <c r="UEZ10" s="92"/>
      <c r="UFA10" s="92"/>
      <c r="UFB10" s="92"/>
      <c r="UFC10" s="92"/>
      <c r="UFD10" s="92"/>
      <c r="UFE10" s="92"/>
      <c r="UFF10" s="92"/>
      <c r="UFG10" s="92"/>
      <c r="UFH10" s="92"/>
      <c r="UFI10" s="92"/>
      <c r="UFJ10" s="92"/>
      <c r="UFK10" s="92"/>
      <c r="UFL10" s="92"/>
      <c r="UFM10" s="92"/>
      <c r="UFN10" s="92"/>
      <c r="UFO10" s="92"/>
      <c r="UFP10" s="92"/>
      <c r="UFQ10" s="92"/>
      <c r="UFR10" s="92"/>
      <c r="UFS10" s="92"/>
      <c r="UFT10" s="92"/>
      <c r="UFU10" s="92"/>
      <c r="UFV10" s="92"/>
      <c r="UFW10" s="92"/>
      <c r="UFX10" s="92"/>
      <c r="UFY10" s="92"/>
      <c r="UFZ10" s="92"/>
      <c r="UGA10" s="92"/>
      <c r="UGB10" s="92"/>
      <c r="UGC10" s="92"/>
      <c r="UGD10" s="92"/>
      <c r="UGE10" s="92"/>
      <c r="UGF10" s="92"/>
      <c r="UGG10" s="92"/>
      <c r="UGH10" s="92"/>
      <c r="UGI10" s="92"/>
      <c r="UGJ10" s="92"/>
      <c r="UGK10" s="92"/>
      <c r="UGL10" s="92"/>
      <c r="UGM10" s="92"/>
      <c r="UGN10" s="92"/>
      <c r="UGO10" s="92"/>
      <c r="UGP10" s="92"/>
      <c r="UGQ10" s="92"/>
      <c r="UGR10" s="92"/>
      <c r="UGS10" s="92"/>
      <c r="UGT10" s="92"/>
      <c r="UGU10" s="92"/>
      <c r="UGV10" s="92"/>
      <c r="UGW10" s="92"/>
      <c r="UGX10" s="92"/>
      <c r="UGY10" s="92"/>
      <c r="UGZ10" s="92"/>
      <c r="UHA10" s="92"/>
      <c r="UHB10" s="92"/>
      <c r="UHC10" s="92"/>
      <c r="UHD10" s="92"/>
      <c r="UHE10" s="92"/>
      <c r="UHF10" s="92"/>
      <c r="UHG10" s="92"/>
      <c r="UHH10" s="92"/>
      <c r="UHI10" s="92"/>
      <c r="UHJ10" s="92"/>
      <c r="UHK10" s="92"/>
      <c r="UHL10" s="92"/>
      <c r="UHM10" s="92"/>
      <c r="UHN10" s="92"/>
      <c r="UHO10" s="92"/>
      <c r="UHP10" s="92"/>
      <c r="UHQ10" s="92"/>
      <c r="UHR10" s="92"/>
      <c r="UHS10" s="92"/>
      <c r="UHT10" s="92"/>
      <c r="UHU10" s="92"/>
      <c r="UHV10" s="92"/>
      <c r="UHW10" s="92"/>
      <c r="UHX10" s="92"/>
      <c r="UHY10" s="92"/>
      <c r="UHZ10" s="92"/>
      <c r="UIA10" s="92"/>
      <c r="UIB10" s="92"/>
      <c r="UIC10" s="92"/>
      <c r="UID10" s="92"/>
      <c r="UIE10" s="92"/>
      <c r="UIF10" s="92"/>
      <c r="UIG10" s="92"/>
      <c r="UIH10" s="92"/>
      <c r="UII10" s="92"/>
      <c r="UIJ10" s="92"/>
      <c r="UIK10" s="92"/>
      <c r="UIL10" s="92"/>
      <c r="UIM10" s="92"/>
      <c r="UIN10" s="92"/>
      <c r="UIO10" s="92"/>
      <c r="UIP10" s="92"/>
      <c r="UIQ10" s="92"/>
      <c r="UIR10" s="92"/>
      <c r="UIS10" s="92"/>
      <c r="UIT10" s="92"/>
      <c r="UIU10" s="92"/>
      <c r="UIV10" s="92"/>
      <c r="UIW10" s="92"/>
      <c r="UIX10" s="92"/>
      <c r="UIY10" s="92"/>
      <c r="UIZ10" s="92"/>
      <c r="UJA10" s="92"/>
      <c r="UJB10" s="92"/>
      <c r="UJC10" s="92"/>
      <c r="UJD10" s="92"/>
      <c r="UJE10" s="92"/>
      <c r="UJF10" s="92"/>
      <c r="UJG10" s="92"/>
      <c r="UJH10" s="92"/>
      <c r="UJI10" s="92"/>
      <c r="UJJ10" s="92"/>
      <c r="UJK10" s="92"/>
      <c r="UJL10" s="92"/>
      <c r="UJM10" s="92"/>
      <c r="UJN10" s="92"/>
      <c r="UJO10" s="92"/>
      <c r="UJP10" s="92"/>
      <c r="UJQ10" s="92"/>
      <c r="UJR10" s="92"/>
      <c r="UJS10" s="92"/>
      <c r="UJT10" s="92"/>
      <c r="UJU10" s="92"/>
      <c r="UJV10" s="92"/>
      <c r="UJW10" s="92"/>
      <c r="UJX10" s="92"/>
      <c r="UJY10" s="92"/>
      <c r="UJZ10" s="92"/>
      <c r="UKA10" s="92"/>
      <c r="UKB10" s="92"/>
      <c r="UKC10" s="92"/>
      <c r="UKD10" s="92"/>
      <c r="UKE10" s="92"/>
      <c r="UKF10" s="92"/>
      <c r="UKG10" s="92"/>
      <c r="UKH10" s="92"/>
      <c r="UKI10" s="92"/>
      <c r="UKJ10" s="92"/>
      <c r="UKK10" s="92"/>
      <c r="UKL10" s="92"/>
      <c r="UKM10" s="92"/>
      <c r="UKN10" s="92"/>
      <c r="UKO10" s="92"/>
      <c r="UKP10" s="92"/>
      <c r="UKQ10" s="92"/>
      <c r="UKR10" s="92"/>
      <c r="UKS10" s="92"/>
      <c r="UKT10" s="92"/>
      <c r="UKU10" s="92"/>
      <c r="UKV10" s="92"/>
      <c r="UKW10" s="92"/>
      <c r="UKX10" s="92"/>
      <c r="UKY10" s="92"/>
      <c r="UKZ10" s="92"/>
      <c r="ULA10" s="92"/>
      <c r="ULB10" s="92"/>
      <c r="ULC10" s="92"/>
      <c r="ULD10" s="92"/>
      <c r="ULE10" s="92"/>
      <c r="ULF10" s="92"/>
      <c r="ULG10" s="92"/>
      <c r="ULH10" s="92"/>
      <c r="ULI10" s="92"/>
      <c r="ULJ10" s="92"/>
      <c r="ULK10" s="92"/>
      <c r="ULL10" s="92"/>
      <c r="ULM10" s="92"/>
      <c r="ULN10" s="92"/>
      <c r="ULO10" s="92"/>
      <c r="ULP10" s="92"/>
      <c r="ULQ10" s="92"/>
      <c r="ULR10" s="92"/>
      <c r="ULS10" s="92"/>
      <c r="ULT10" s="92"/>
      <c r="ULU10" s="92"/>
      <c r="ULV10" s="92"/>
      <c r="ULW10" s="92"/>
      <c r="ULX10" s="92"/>
      <c r="ULY10" s="92"/>
      <c r="ULZ10" s="92"/>
      <c r="UMA10" s="92"/>
      <c r="UMB10" s="92"/>
      <c r="UMC10" s="92"/>
      <c r="UMD10" s="92"/>
      <c r="UME10" s="92"/>
      <c r="UMF10" s="92"/>
      <c r="UMG10" s="92"/>
      <c r="UMH10" s="92"/>
      <c r="UMI10" s="92"/>
      <c r="UMJ10" s="92"/>
      <c r="UMK10" s="92"/>
      <c r="UML10" s="92"/>
      <c r="UMM10" s="92"/>
      <c r="UMN10" s="92"/>
      <c r="UMO10" s="92"/>
      <c r="UMP10" s="92"/>
      <c r="UMQ10" s="92"/>
      <c r="UMR10" s="92"/>
      <c r="UMS10" s="92"/>
      <c r="UMT10" s="92"/>
      <c r="UMU10" s="92"/>
      <c r="UMV10" s="92"/>
      <c r="UMW10" s="92"/>
      <c r="UMX10" s="92"/>
      <c r="UMY10" s="92"/>
      <c r="UMZ10" s="92"/>
      <c r="UNA10" s="92"/>
      <c r="UNB10" s="92"/>
      <c r="UNC10" s="92"/>
      <c r="UND10" s="92"/>
      <c r="UNE10" s="92"/>
      <c r="UNF10" s="92"/>
      <c r="UNG10" s="92"/>
      <c r="UNH10" s="92"/>
      <c r="UNI10" s="92"/>
      <c r="UNJ10" s="92"/>
      <c r="UNK10" s="92"/>
      <c r="UNL10" s="92"/>
      <c r="UNM10" s="92"/>
      <c r="UNN10" s="92"/>
      <c r="UNO10" s="92"/>
      <c r="UNP10" s="92"/>
      <c r="UNQ10" s="92"/>
      <c r="UNR10" s="92"/>
      <c r="UNS10" s="92"/>
      <c r="UNT10" s="92"/>
      <c r="UNU10" s="92"/>
      <c r="UNV10" s="92"/>
      <c r="UNW10" s="92"/>
      <c r="UNX10" s="92"/>
      <c r="UNY10" s="92"/>
      <c r="UNZ10" s="92"/>
      <c r="UOA10" s="92"/>
      <c r="UOB10" s="92"/>
      <c r="UOC10" s="92"/>
      <c r="UOD10" s="92"/>
      <c r="UOE10" s="92"/>
      <c r="UOF10" s="92"/>
      <c r="UOG10" s="92"/>
      <c r="UOH10" s="92"/>
      <c r="UOI10" s="92"/>
      <c r="UOJ10" s="92"/>
      <c r="UOK10" s="92"/>
      <c r="UOL10" s="92"/>
      <c r="UOM10" s="92"/>
      <c r="UON10" s="92"/>
      <c r="UOO10" s="92"/>
      <c r="UOP10" s="92"/>
      <c r="UOQ10" s="92"/>
      <c r="UOR10" s="92"/>
      <c r="UOS10" s="92"/>
      <c r="UOT10" s="92"/>
      <c r="UOU10" s="92"/>
      <c r="UOV10" s="92"/>
      <c r="UOW10" s="92"/>
      <c r="UOX10" s="92"/>
      <c r="UOY10" s="92"/>
      <c r="UOZ10" s="92"/>
      <c r="UPA10" s="92"/>
      <c r="UPB10" s="92"/>
      <c r="UPC10" s="92"/>
      <c r="UPD10" s="92"/>
      <c r="UPE10" s="92"/>
      <c r="UPF10" s="92"/>
      <c r="UPG10" s="92"/>
      <c r="UPH10" s="92"/>
      <c r="UPI10" s="92"/>
      <c r="UPJ10" s="92"/>
      <c r="UPK10" s="92"/>
      <c r="UPL10" s="92"/>
      <c r="UPM10" s="92"/>
      <c r="UPN10" s="92"/>
      <c r="UPO10" s="92"/>
      <c r="UPP10" s="92"/>
      <c r="UPQ10" s="92"/>
      <c r="UPR10" s="92"/>
      <c r="UPS10" s="92"/>
      <c r="UPT10" s="92"/>
      <c r="UPU10" s="92"/>
      <c r="UPV10" s="92"/>
      <c r="UPW10" s="92"/>
      <c r="UPX10" s="92"/>
      <c r="UPY10" s="92"/>
      <c r="UPZ10" s="92"/>
      <c r="UQA10" s="92"/>
      <c r="UQB10" s="92"/>
      <c r="UQC10" s="92"/>
      <c r="UQD10" s="92"/>
      <c r="UQE10" s="92"/>
      <c r="UQF10" s="92"/>
      <c r="UQG10" s="92"/>
      <c r="UQH10" s="92"/>
      <c r="UQI10" s="92"/>
      <c r="UQJ10" s="92"/>
      <c r="UQK10" s="92"/>
      <c r="UQL10" s="92"/>
      <c r="UQM10" s="92"/>
      <c r="UQN10" s="92"/>
      <c r="UQO10" s="92"/>
      <c r="UQP10" s="92"/>
      <c r="UQQ10" s="92"/>
      <c r="UQR10" s="92"/>
      <c r="UQS10" s="92"/>
      <c r="UQT10" s="92"/>
      <c r="UQU10" s="92"/>
      <c r="UQV10" s="92"/>
      <c r="UQW10" s="92"/>
      <c r="UQX10" s="92"/>
      <c r="UQY10" s="92"/>
      <c r="UQZ10" s="92"/>
      <c r="URA10" s="92"/>
      <c r="URB10" s="92"/>
      <c r="URC10" s="92"/>
      <c r="URD10" s="92"/>
      <c r="URE10" s="92"/>
      <c r="URF10" s="92"/>
      <c r="URG10" s="92"/>
      <c r="URH10" s="92"/>
      <c r="URI10" s="92"/>
      <c r="URJ10" s="92"/>
      <c r="URK10" s="92"/>
      <c r="URL10" s="92"/>
      <c r="URM10" s="92"/>
      <c r="URN10" s="92"/>
      <c r="URO10" s="92"/>
      <c r="URP10" s="92"/>
      <c r="URQ10" s="92"/>
      <c r="URR10" s="92"/>
      <c r="URS10" s="92"/>
      <c r="URT10" s="92"/>
      <c r="URU10" s="92"/>
      <c r="URV10" s="92"/>
      <c r="URW10" s="92"/>
      <c r="URX10" s="92"/>
      <c r="URY10" s="92"/>
      <c r="URZ10" s="92"/>
      <c r="USA10" s="92"/>
      <c r="USB10" s="92"/>
      <c r="USC10" s="92"/>
      <c r="USD10" s="92"/>
      <c r="USE10" s="92"/>
      <c r="USF10" s="92"/>
      <c r="USG10" s="92"/>
      <c r="USH10" s="92"/>
      <c r="USI10" s="92"/>
      <c r="USJ10" s="92"/>
      <c r="USK10" s="92"/>
      <c r="USL10" s="92"/>
      <c r="USM10" s="92"/>
      <c r="USN10" s="92"/>
      <c r="USO10" s="92"/>
      <c r="USP10" s="92"/>
      <c r="USQ10" s="92"/>
      <c r="USR10" s="92"/>
      <c r="USS10" s="92"/>
      <c r="UST10" s="92"/>
      <c r="USU10" s="92"/>
      <c r="USV10" s="92"/>
      <c r="USW10" s="92"/>
      <c r="USX10" s="92"/>
      <c r="USY10" s="92"/>
      <c r="USZ10" s="92"/>
      <c r="UTA10" s="92"/>
      <c r="UTB10" s="92"/>
      <c r="UTC10" s="92"/>
      <c r="UTD10" s="92"/>
      <c r="UTE10" s="92"/>
      <c r="UTF10" s="92"/>
      <c r="UTG10" s="92"/>
      <c r="UTH10" s="92"/>
      <c r="UTI10" s="92"/>
      <c r="UTJ10" s="92"/>
      <c r="UTK10" s="92"/>
      <c r="UTL10" s="92"/>
      <c r="UTM10" s="92"/>
      <c r="UTN10" s="92"/>
      <c r="UTO10" s="92"/>
      <c r="UTP10" s="92"/>
      <c r="UTQ10" s="92"/>
      <c r="UTR10" s="92"/>
      <c r="UTS10" s="92"/>
      <c r="UTT10" s="92"/>
      <c r="UTU10" s="92"/>
      <c r="UTV10" s="92"/>
      <c r="UTW10" s="92"/>
      <c r="UTX10" s="92"/>
      <c r="UTY10" s="92"/>
      <c r="UTZ10" s="92"/>
      <c r="UUA10" s="92"/>
      <c r="UUB10" s="92"/>
      <c r="UUC10" s="92"/>
      <c r="UUD10" s="92"/>
      <c r="UUE10" s="92"/>
      <c r="UUF10" s="92"/>
      <c r="UUG10" s="92"/>
      <c r="UUH10" s="92"/>
      <c r="UUI10" s="92"/>
      <c r="UUJ10" s="92"/>
      <c r="UUK10" s="92"/>
      <c r="UUL10" s="92"/>
      <c r="UUM10" s="92"/>
      <c r="UUN10" s="92"/>
      <c r="UUO10" s="92"/>
      <c r="UUP10" s="92"/>
      <c r="UUQ10" s="92"/>
      <c r="UUR10" s="92"/>
      <c r="UUS10" s="92"/>
      <c r="UUT10" s="92"/>
      <c r="UUU10" s="92"/>
      <c r="UUV10" s="92"/>
      <c r="UUW10" s="92"/>
      <c r="UUX10" s="92"/>
      <c r="UUY10" s="92"/>
      <c r="UUZ10" s="92"/>
      <c r="UVA10" s="92"/>
      <c r="UVB10" s="92"/>
      <c r="UVC10" s="92"/>
      <c r="UVD10" s="92"/>
      <c r="UVE10" s="92"/>
      <c r="UVF10" s="92"/>
      <c r="UVG10" s="92"/>
      <c r="UVH10" s="92"/>
      <c r="UVI10" s="92"/>
      <c r="UVJ10" s="92"/>
      <c r="UVK10" s="92"/>
      <c r="UVL10" s="92"/>
      <c r="UVM10" s="92"/>
      <c r="UVN10" s="92"/>
      <c r="UVO10" s="92"/>
      <c r="UVP10" s="92"/>
      <c r="UVQ10" s="92"/>
      <c r="UVR10" s="92"/>
      <c r="UVS10" s="92"/>
      <c r="UVT10" s="92"/>
      <c r="UVU10" s="92"/>
      <c r="UVV10" s="92"/>
      <c r="UVW10" s="92"/>
      <c r="UVX10" s="92"/>
      <c r="UVY10" s="92"/>
      <c r="UVZ10" s="92"/>
      <c r="UWA10" s="92"/>
      <c r="UWB10" s="92"/>
      <c r="UWC10" s="92"/>
      <c r="UWD10" s="92"/>
      <c r="UWE10" s="92"/>
      <c r="UWF10" s="92"/>
      <c r="UWG10" s="92"/>
      <c r="UWH10" s="92"/>
      <c r="UWI10" s="92"/>
      <c r="UWJ10" s="92"/>
      <c r="UWK10" s="92"/>
      <c r="UWL10" s="92"/>
      <c r="UWM10" s="92"/>
      <c r="UWN10" s="92"/>
      <c r="UWO10" s="92"/>
      <c r="UWP10" s="92"/>
      <c r="UWQ10" s="92"/>
      <c r="UWR10" s="92"/>
      <c r="UWS10" s="92"/>
      <c r="UWT10" s="92"/>
      <c r="UWU10" s="92"/>
      <c r="UWV10" s="92"/>
      <c r="UWW10" s="92"/>
      <c r="UWX10" s="92"/>
      <c r="UWY10" s="92"/>
      <c r="UWZ10" s="92"/>
      <c r="UXA10" s="92"/>
      <c r="UXB10" s="92"/>
      <c r="UXC10" s="92"/>
      <c r="UXD10" s="92"/>
      <c r="UXE10" s="92"/>
      <c r="UXF10" s="92"/>
      <c r="UXG10" s="92"/>
      <c r="UXH10" s="92"/>
      <c r="UXI10" s="92"/>
      <c r="UXJ10" s="92"/>
      <c r="UXK10" s="92"/>
      <c r="UXL10" s="92"/>
      <c r="UXM10" s="92"/>
      <c r="UXN10" s="92"/>
      <c r="UXO10" s="92"/>
      <c r="UXP10" s="92"/>
      <c r="UXQ10" s="92"/>
      <c r="UXR10" s="92"/>
      <c r="UXS10" s="92"/>
      <c r="UXT10" s="92"/>
      <c r="UXU10" s="92"/>
      <c r="UXV10" s="92"/>
      <c r="UXW10" s="92"/>
      <c r="UXX10" s="92"/>
      <c r="UXY10" s="92"/>
      <c r="UXZ10" s="92"/>
      <c r="UYA10" s="92"/>
      <c r="UYB10" s="92"/>
      <c r="UYC10" s="92"/>
      <c r="UYD10" s="92"/>
      <c r="UYE10" s="92"/>
      <c r="UYF10" s="92"/>
      <c r="UYG10" s="92"/>
      <c r="UYH10" s="92"/>
      <c r="UYI10" s="92"/>
      <c r="UYJ10" s="92"/>
      <c r="UYK10" s="92"/>
      <c r="UYL10" s="92"/>
      <c r="UYM10" s="92"/>
      <c r="UYN10" s="92"/>
      <c r="UYO10" s="92"/>
      <c r="UYP10" s="92"/>
      <c r="UYQ10" s="92"/>
      <c r="UYR10" s="92"/>
      <c r="UYS10" s="92"/>
      <c r="UYT10" s="92"/>
      <c r="UYU10" s="92"/>
      <c r="UYV10" s="92"/>
      <c r="UYW10" s="92"/>
      <c r="UYX10" s="92"/>
      <c r="UYY10" s="92"/>
      <c r="UYZ10" s="92"/>
      <c r="UZA10" s="92"/>
      <c r="UZB10" s="92"/>
      <c r="UZC10" s="92"/>
      <c r="UZD10" s="92"/>
      <c r="UZE10" s="92"/>
      <c r="UZF10" s="92"/>
      <c r="UZG10" s="92"/>
      <c r="UZH10" s="92"/>
      <c r="UZI10" s="92"/>
      <c r="UZJ10" s="92"/>
      <c r="UZK10" s="92"/>
      <c r="UZL10" s="92"/>
      <c r="UZM10" s="92"/>
      <c r="UZN10" s="92"/>
      <c r="UZO10" s="92"/>
      <c r="UZP10" s="92"/>
      <c r="UZQ10" s="92"/>
      <c r="UZR10" s="92"/>
      <c r="UZS10" s="92"/>
      <c r="UZT10" s="92"/>
      <c r="UZU10" s="92"/>
      <c r="UZV10" s="92"/>
      <c r="UZW10" s="92"/>
      <c r="UZX10" s="92"/>
      <c r="UZY10" s="92"/>
      <c r="UZZ10" s="92"/>
      <c r="VAA10" s="92"/>
      <c r="VAB10" s="92"/>
      <c r="VAC10" s="92"/>
      <c r="VAD10" s="92"/>
      <c r="VAE10" s="92"/>
      <c r="VAF10" s="92"/>
      <c r="VAG10" s="92"/>
      <c r="VAH10" s="92"/>
      <c r="VAI10" s="92"/>
      <c r="VAJ10" s="92"/>
      <c r="VAK10" s="92"/>
      <c r="VAL10" s="92"/>
      <c r="VAM10" s="92"/>
      <c r="VAN10" s="92"/>
      <c r="VAO10" s="92"/>
      <c r="VAP10" s="92"/>
      <c r="VAQ10" s="92"/>
      <c r="VAR10" s="92"/>
      <c r="VAS10" s="92"/>
      <c r="VAT10" s="92"/>
      <c r="VAU10" s="92"/>
      <c r="VAV10" s="92"/>
      <c r="VAW10" s="92"/>
      <c r="VAX10" s="92"/>
      <c r="VAY10" s="92"/>
      <c r="VAZ10" s="92"/>
      <c r="VBA10" s="92"/>
      <c r="VBB10" s="92"/>
      <c r="VBC10" s="92"/>
      <c r="VBD10" s="92"/>
      <c r="VBE10" s="92"/>
      <c r="VBF10" s="92"/>
      <c r="VBG10" s="92"/>
      <c r="VBH10" s="92"/>
      <c r="VBI10" s="92"/>
      <c r="VBJ10" s="92"/>
      <c r="VBK10" s="92"/>
      <c r="VBL10" s="92"/>
      <c r="VBM10" s="92"/>
      <c r="VBN10" s="92"/>
      <c r="VBO10" s="92"/>
      <c r="VBP10" s="92"/>
      <c r="VBQ10" s="92"/>
      <c r="VBR10" s="92"/>
      <c r="VBS10" s="92"/>
      <c r="VBT10" s="92"/>
      <c r="VBU10" s="92"/>
      <c r="VBV10" s="92"/>
      <c r="VBW10" s="92"/>
      <c r="VBX10" s="92"/>
      <c r="VBY10" s="92"/>
      <c r="VBZ10" s="92"/>
      <c r="VCA10" s="92"/>
      <c r="VCB10" s="92"/>
      <c r="VCC10" s="92"/>
      <c r="VCD10" s="92"/>
      <c r="VCE10" s="92"/>
      <c r="VCF10" s="92"/>
      <c r="VCG10" s="92"/>
      <c r="VCH10" s="92"/>
      <c r="VCI10" s="92"/>
      <c r="VCJ10" s="92"/>
      <c r="VCK10" s="92"/>
      <c r="VCL10" s="92"/>
      <c r="VCM10" s="92"/>
      <c r="VCN10" s="92"/>
      <c r="VCO10" s="92"/>
      <c r="VCP10" s="92"/>
      <c r="VCQ10" s="92"/>
      <c r="VCR10" s="92"/>
      <c r="VCS10" s="92"/>
      <c r="VCT10" s="92"/>
      <c r="VCU10" s="92"/>
      <c r="VCV10" s="92"/>
      <c r="VCW10" s="92"/>
      <c r="VCX10" s="92"/>
      <c r="VCY10" s="92"/>
      <c r="VCZ10" s="92"/>
      <c r="VDA10" s="92"/>
      <c r="VDB10" s="92"/>
      <c r="VDC10" s="92"/>
      <c r="VDD10" s="92"/>
      <c r="VDE10" s="92"/>
      <c r="VDF10" s="92"/>
      <c r="VDG10" s="92"/>
      <c r="VDH10" s="92"/>
      <c r="VDI10" s="92"/>
      <c r="VDJ10" s="92"/>
      <c r="VDK10" s="92"/>
      <c r="VDL10" s="92"/>
      <c r="VDM10" s="92"/>
      <c r="VDN10" s="92"/>
      <c r="VDO10" s="92"/>
      <c r="VDP10" s="92"/>
      <c r="VDQ10" s="92"/>
      <c r="VDR10" s="92"/>
      <c r="VDS10" s="92"/>
      <c r="VDT10" s="92"/>
      <c r="VDU10" s="92"/>
      <c r="VDV10" s="92"/>
      <c r="VDW10" s="92"/>
      <c r="VDX10" s="92"/>
      <c r="VDY10" s="92"/>
      <c r="VDZ10" s="92"/>
      <c r="VEA10" s="92"/>
      <c r="VEB10" s="92"/>
      <c r="VEC10" s="92"/>
      <c r="VED10" s="92"/>
      <c r="VEE10" s="92"/>
      <c r="VEF10" s="92"/>
      <c r="VEG10" s="92"/>
      <c r="VEH10" s="92"/>
      <c r="VEI10" s="92"/>
      <c r="VEJ10" s="92"/>
      <c r="VEK10" s="92"/>
      <c r="VEL10" s="92"/>
      <c r="VEM10" s="92"/>
      <c r="VEN10" s="92"/>
      <c r="VEO10" s="92"/>
      <c r="VEP10" s="92"/>
      <c r="VEQ10" s="92"/>
      <c r="VER10" s="92"/>
      <c r="VES10" s="92"/>
      <c r="VET10" s="92"/>
      <c r="VEU10" s="92"/>
      <c r="VEV10" s="92"/>
      <c r="VEW10" s="92"/>
      <c r="VEX10" s="92"/>
      <c r="VEY10" s="92"/>
      <c r="VEZ10" s="92"/>
      <c r="VFA10" s="92"/>
      <c r="VFB10" s="92"/>
      <c r="VFC10" s="92"/>
      <c r="VFD10" s="92"/>
      <c r="VFE10" s="92"/>
      <c r="VFF10" s="92"/>
      <c r="VFG10" s="92"/>
      <c r="VFH10" s="92"/>
      <c r="VFI10" s="92"/>
      <c r="VFJ10" s="92"/>
      <c r="VFK10" s="92"/>
      <c r="VFL10" s="92"/>
      <c r="VFM10" s="92"/>
      <c r="VFN10" s="92"/>
      <c r="VFO10" s="92"/>
      <c r="VFP10" s="92"/>
      <c r="VFQ10" s="92"/>
      <c r="VFR10" s="92"/>
      <c r="VFS10" s="92"/>
      <c r="VFT10" s="92"/>
      <c r="VFU10" s="92"/>
      <c r="VFV10" s="92"/>
      <c r="VFW10" s="92"/>
      <c r="VFX10" s="92"/>
      <c r="VFY10" s="92"/>
      <c r="VFZ10" s="92"/>
      <c r="VGA10" s="92"/>
      <c r="VGB10" s="92"/>
      <c r="VGC10" s="92"/>
      <c r="VGD10" s="92"/>
      <c r="VGE10" s="92"/>
      <c r="VGF10" s="92"/>
      <c r="VGG10" s="92"/>
      <c r="VGH10" s="92"/>
      <c r="VGI10" s="92"/>
      <c r="VGJ10" s="92"/>
      <c r="VGK10" s="92"/>
      <c r="VGL10" s="92"/>
      <c r="VGM10" s="92"/>
      <c r="VGN10" s="92"/>
      <c r="VGO10" s="92"/>
      <c r="VGP10" s="92"/>
      <c r="VGQ10" s="92"/>
      <c r="VGR10" s="92"/>
      <c r="VGS10" s="92"/>
      <c r="VGT10" s="92"/>
      <c r="VGU10" s="92"/>
      <c r="VGV10" s="92"/>
      <c r="VGW10" s="92"/>
      <c r="VGX10" s="92"/>
      <c r="VGY10" s="92"/>
      <c r="VGZ10" s="92"/>
      <c r="VHA10" s="92"/>
      <c r="VHB10" s="92"/>
      <c r="VHC10" s="92"/>
      <c r="VHD10" s="92"/>
      <c r="VHE10" s="92"/>
      <c r="VHF10" s="92"/>
      <c r="VHG10" s="92"/>
      <c r="VHH10" s="92"/>
      <c r="VHI10" s="92"/>
      <c r="VHJ10" s="92"/>
      <c r="VHK10" s="92"/>
      <c r="VHL10" s="92"/>
      <c r="VHM10" s="92"/>
      <c r="VHN10" s="92"/>
      <c r="VHO10" s="92"/>
      <c r="VHP10" s="92"/>
      <c r="VHQ10" s="92"/>
      <c r="VHR10" s="92"/>
      <c r="VHS10" s="92"/>
      <c r="VHT10" s="92"/>
      <c r="VHU10" s="92"/>
      <c r="VHV10" s="92"/>
      <c r="VHW10" s="92"/>
      <c r="VHX10" s="92"/>
      <c r="VHY10" s="92"/>
      <c r="VHZ10" s="92"/>
      <c r="VIA10" s="92"/>
      <c r="VIB10" s="92"/>
      <c r="VIC10" s="92"/>
      <c r="VID10" s="92"/>
      <c r="VIE10" s="92"/>
      <c r="VIF10" s="92"/>
      <c r="VIG10" s="92"/>
      <c r="VIH10" s="92"/>
      <c r="VII10" s="92"/>
      <c r="VIJ10" s="92"/>
      <c r="VIK10" s="92"/>
      <c r="VIL10" s="92"/>
      <c r="VIM10" s="92"/>
      <c r="VIN10" s="92"/>
      <c r="VIO10" s="92"/>
      <c r="VIP10" s="92"/>
      <c r="VIQ10" s="92"/>
      <c r="VIR10" s="92"/>
      <c r="VIS10" s="92"/>
      <c r="VIT10" s="92"/>
      <c r="VIU10" s="92"/>
      <c r="VIV10" s="92"/>
      <c r="VIW10" s="92"/>
      <c r="VIX10" s="92"/>
      <c r="VIY10" s="92"/>
      <c r="VIZ10" s="92"/>
      <c r="VJA10" s="92"/>
      <c r="VJB10" s="92"/>
      <c r="VJC10" s="92"/>
      <c r="VJD10" s="92"/>
      <c r="VJE10" s="92"/>
      <c r="VJF10" s="92"/>
      <c r="VJG10" s="92"/>
      <c r="VJH10" s="92"/>
      <c r="VJI10" s="92"/>
      <c r="VJJ10" s="92"/>
      <c r="VJK10" s="92"/>
      <c r="VJL10" s="92"/>
      <c r="VJM10" s="92"/>
      <c r="VJN10" s="92"/>
      <c r="VJO10" s="92"/>
      <c r="VJP10" s="92"/>
      <c r="VJQ10" s="92"/>
      <c r="VJR10" s="92"/>
      <c r="VJS10" s="92"/>
      <c r="VJT10" s="92"/>
      <c r="VJU10" s="92"/>
      <c r="VJV10" s="92"/>
      <c r="VJW10" s="92"/>
      <c r="VJX10" s="92"/>
      <c r="VJY10" s="92"/>
      <c r="VJZ10" s="92"/>
      <c r="VKA10" s="92"/>
      <c r="VKB10" s="92"/>
      <c r="VKC10" s="92"/>
      <c r="VKD10" s="92"/>
      <c r="VKE10" s="92"/>
      <c r="VKF10" s="92"/>
      <c r="VKG10" s="92"/>
      <c r="VKH10" s="92"/>
      <c r="VKI10" s="92"/>
      <c r="VKJ10" s="92"/>
      <c r="VKK10" s="92"/>
      <c r="VKL10" s="92"/>
      <c r="VKM10" s="92"/>
      <c r="VKN10" s="92"/>
      <c r="VKO10" s="92"/>
      <c r="VKP10" s="92"/>
      <c r="VKQ10" s="92"/>
      <c r="VKR10" s="92"/>
      <c r="VKS10" s="92"/>
      <c r="VKT10" s="92"/>
      <c r="VKU10" s="92"/>
      <c r="VKV10" s="92"/>
      <c r="VKW10" s="92"/>
      <c r="VKX10" s="92"/>
      <c r="VKY10" s="92"/>
      <c r="VKZ10" s="92"/>
      <c r="VLA10" s="92"/>
      <c r="VLB10" s="92"/>
      <c r="VLC10" s="92"/>
      <c r="VLD10" s="92"/>
      <c r="VLE10" s="92"/>
      <c r="VLF10" s="92"/>
      <c r="VLG10" s="92"/>
      <c r="VLH10" s="92"/>
      <c r="VLI10" s="92"/>
      <c r="VLJ10" s="92"/>
      <c r="VLK10" s="92"/>
      <c r="VLL10" s="92"/>
      <c r="VLM10" s="92"/>
      <c r="VLN10" s="92"/>
      <c r="VLO10" s="92"/>
      <c r="VLP10" s="92"/>
      <c r="VLQ10" s="92"/>
      <c r="VLR10" s="92"/>
      <c r="VLS10" s="92"/>
      <c r="VLT10" s="92"/>
      <c r="VLU10" s="92"/>
      <c r="VLV10" s="92"/>
      <c r="VLW10" s="92"/>
      <c r="VLX10" s="92"/>
      <c r="VLY10" s="92"/>
      <c r="VLZ10" s="92"/>
      <c r="VMA10" s="92"/>
      <c r="VMB10" s="92"/>
      <c r="VMC10" s="92"/>
      <c r="VMD10" s="92"/>
      <c r="VME10" s="92"/>
      <c r="VMF10" s="92"/>
      <c r="VMG10" s="92"/>
      <c r="VMH10" s="92"/>
      <c r="VMI10" s="92"/>
      <c r="VMJ10" s="92"/>
      <c r="VMK10" s="92"/>
      <c r="VML10" s="92"/>
      <c r="VMM10" s="92"/>
      <c r="VMN10" s="92"/>
      <c r="VMO10" s="92"/>
      <c r="VMP10" s="92"/>
      <c r="VMQ10" s="92"/>
      <c r="VMR10" s="92"/>
      <c r="VMS10" s="92"/>
      <c r="VMT10" s="92"/>
      <c r="VMU10" s="92"/>
      <c r="VMV10" s="92"/>
      <c r="VMW10" s="92"/>
      <c r="VMX10" s="92"/>
      <c r="VMY10" s="92"/>
      <c r="VMZ10" s="92"/>
      <c r="VNA10" s="92"/>
      <c r="VNB10" s="92"/>
      <c r="VNC10" s="92"/>
      <c r="VND10" s="92"/>
      <c r="VNE10" s="92"/>
      <c r="VNF10" s="92"/>
      <c r="VNG10" s="92"/>
      <c r="VNH10" s="92"/>
      <c r="VNI10" s="92"/>
      <c r="VNJ10" s="92"/>
      <c r="VNK10" s="92"/>
      <c r="VNL10" s="92"/>
      <c r="VNM10" s="92"/>
      <c r="VNN10" s="92"/>
      <c r="VNO10" s="92"/>
      <c r="VNP10" s="92"/>
      <c r="VNQ10" s="92"/>
      <c r="VNR10" s="92"/>
      <c r="VNS10" s="92"/>
      <c r="VNT10" s="92"/>
      <c r="VNU10" s="92"/>
      <c r="VNV10" s="92"/>
      <c r="VNW10" s="92"/>
      <c r="VNX10" s="92"/>
      <c r="VNY10" s="92"/>
      <c r="VNZ10" s="92"/>
      <c r="VOA10" s="92"/>
      <c r="VOB10" s="92"/>
      <c r="VOC10" s="92"/>
      <c r="VOD10" s="92"/>
      <c r="VOE10" s="92"/>
      <c r="VOF10" s="92"/>
      <c r="VOG10" s="92"/>
      <c r="VOH10" s="92"/>
      <c r="VOI10" s="92"/>
      <c r="VOJ10" s="92"/>
      <c r="VOK10" s="92"/>
      <c r="VOL10" s="92"/>
      <c r="VOM10" s="92"/>
      <c r="VON10" s="92"/>
      <c r="VOO10" s="92"/>
      <c r="VOP10" s="92"/>
      <c r="VOQ10" s="92"/>
      <c r="VOR10" s="92"/>
      <c r="VOS10" s="92"/>
      <c r="VOT10" s="92"/>
      <c r="VOU10" s="92"/>
      <c r="VOV10" s="92"/>
      <c r="VOW10" s="92"/>
      <c r="VOX10" s="92"/>
      <c r="VOY10" s="92"/>
      <c r="VOZ10" s="92"/>
      <c r="VPA10" s="92"/>
      <c r="VPB10" s="92"/>
      <c r="VPC10" s="92"/>
      <c r="VPD10" s="92"/>
      <c r="VPE10" s="92"/>
      <c r="VPF10" s="92"/>
      <c r="VPG10" s="92"/>
      <c r="VPH10" s="92"/>
      <c r="VPI10" s="92"/>
      <c r="VPJ10" s="92"/>
      <c r="VPK10" s="92"/>
      <c r="VPL10" s="92"/>
      <c r="VPM10" s="92"/>
      <c r="VPN10" s="92"/>
      <c r="VPO10" s="92"/>
      <c r="VPP10" s="92"/>
      <c r="VPQ10" s="92"/>
      <c r="VPR10" s="92"/>
      <c r="VPS10" s="92"/>
      <c r="VPT10" s="92"/>
      <c r="VPU10" s="92"/>
      <c r="VPV10" s="92"/>
      <c r="VPW10" s="92"/>
      <c r="VPX10" s="92"/>
      <c r="VPY10" s="92"/>
      <c r="VPZ10" s="92"/>
      <c r="VQA10" s="92"/>
      <c r="VQB10" s="92"/>
      <c r="VQC10" s="92"/>
      <c r="VQD10" s="92"/>
      <c r="VQE10" s="92"/>
      <c r="VQF10" s="92"/>
      <c r="VQG10" s="92"/>
      <c r="VQH10" s="92"/>
      <c r="VQI10" s="92"/>
      <c r="VQJ10" s="92"/>
      <c r="VQK10" s="92"/>
      <c r="VQL10" s="92"/>
      <c r="VQM10" s="92"/>
      <c r="VQN10" s="92"/>
      <c r="VQO10" s="92"/>
      <c r="VQP10" s="92"/>
      <c r="VQQ10" s="92"/>
      <c r="VQR10" s="92"/>
      <c r="VQS10" s="92"/>
      <c r="VQT10" s="92"/>
      <c r="VQU10" s="92"/>
      <c r="VQV10" s="92"/>
      <c r="VQW10" s="92"/>
      <c r="VQX10" s="92"/>
      <c r="VQY10" s="92"/>
      <c r="VQZ10" s="92"/>
      <c r="VRA10" s="92"/>
      <c r="VRB10" s="92"/>
      <c r="VRC10" s="92"/>
      <c r="VRD10" s="92"/>
      <c r="VRE10" s="92"/>
      <c r="VRF10" s="92"/>
      <c r="VRG10" s="92"/>
      <c r="VRH10" s="92"/>
      <c r="VRI10" s="92"/>
      <c r="VRJ10" s="92"/>
      <c r="VRK10" s="92"/>
      <c r="VRL10" s="92"/>
      <c r="VRM10" s="92"/>
      <c r="VRN10" s="92"/>
      <c r="VRO10" s="92"/>
      <c r="VRP10" s="92"/>
      <c r="VRQ10" s="92"/>
      <c r="VRR10" s="92"/>
      <c r="VRS10" s="92"/>
      <c r="VRT10" s="92"/>
      <c r="VRU10" s="92"/>
      <c r="VRV10" s="92"/>
      <c r="VRW10" s="92"/>
      <c r="VRX10" s="92"/>
      <c r="VRY10" s="92"/>
      <c r="VRZ10" s="92"/>
      <c r="VSA10" s="92"/>
      <c r="VSB10" s="92"/>
      <c r="VSC10" s="92"/>
      <c r="VSD10" s="92"/>
      <c r="VSE10" s="92"/>
      <c r="VSF10" s="92"/>
      <c r="VSG10" s="92"/>
      <c r="VSH10" s="92"/>
      <c r="VSI10" s="92"/>
      <c r="VSJ10" s="92"/>
      <c r="VSK10" s="92"/>
      <c r="VSL10" s="92"/>
      <c r="VSM10" s="92"/>
      <c r="VSN10" s="92"/>
      <c r="VSO10" s="92"/>
      <c r="VSP10" s="92"/>
      <c r="VSQ10" s="92"/>
      <c r="VSR10" s="92"/>
      <c r="VSS10" s="92"/>
      <c r="VST10" s="92"/>
      <c r="VSU10" s="92"/>
      <c r="VSV10" s="92"/>
      <c r="VSW10" s="92"/>
      <c r="VSX10" s="92"/>
      <c r="VSY10" s="92"/>
      <c r="VSZ10" s="92"/>
      <c r="VTA10" s="92"/>
      <c r="VTB10" s="92"/>
      <c r="VTC10" s="92"/>
      <c r="VTD10" s="92"/>
      <c r="VTE10" s="92"/>
      <c r="VTF10" s="92"/>
      <c r="VTG10" s="92"/>
      <c r="VTH10" s="92"/>
      <c r="VTI10" s="92"/>
      <c r="VTJ10" s="92"/>
      <c r="VTK10" s="92"/>
      <c r="VTL10" s="92"/>
      <c r="VTM10" s="92"/>
      <c r="VTN10" s="92"/>
      <c r="VTO10" s="92"/>
      <c r="VTP10" s="92"/>
      <c r="VTQ10" s="92"/>
      <c r="VTR10" s="92"/>
      <c r="VTS10" s="92"/>
      <c r="VTT10" s="92"/>
      <c r="VTU10" s="92"/>
      <c r="VTV10" s="92"/>
      <c r="VTW10" s="92"/>
      <c r="VTX10" s="92"/>
      <c r="VTY10" s="92"/>
      <c r="VTZ10" s="92"/>
      <c r="VUA10" s="92"/>
      <c r="VUB10" s="92"/>
      <c r="VUC10" s="92"/>
      <c r="VUD10" s="92"/>
      <c r="VUE10" s="92"/>
      <c r="VUF10" s="92"/>
      <c r="VUG10" s="92"/>
      <c r="VUH10" s="92"/>
      <c r="VUI10" s="92"/>
      <c r="VUJ10" s="92"/>
      <c r="VUK10" s="92"/>
      <c r="VUL10" s="92"/>
      <c r="VUM10" s="92"/>
      <c r="VUN10" s="92"/>
      <c r="VUO10" s="92"/>
      <c r="VUP10" s="92"/>
      <c r="VUQ10" s="92"/>
      <c r="VUR10" s="92"/>
      <c r="VUS10" s="92"/>
      <c r="VUT10" s="92"/>
      <c r="VUU10" s="92"/>
      <c r="VUV10" s="92"/>
      <c r="VUW10" s="92"/>
      <c r="VUX10" s="92"/>
      <c r="VUY10" s="92"/>
      <c r="VUZ10" s="92"/>
      <c r="VVA10" s="92"/>
      <c r="VVB10" s="92"/>
      <c r="VVC10" s="92"/>
      <c r="VVD10" s="92"/>
      <c r="VVE10" s="92"/>
      <c r="VVF10" s="92"/>
      <c r="VVG10" s="92"/>
      <c r="VVH10" s="92"/>
      <c r="VVI10" s="92"/>
      <c r="VVJ10" s="92"/>
      <c r="VVK10" s="92"/>
      <c r="VVL10" s="92"/>
      <c r="VVM10" s="92"/>
      <c r="VVN10" s="92"/>
      <c r="VVO10" s="92"/>
      <c r="VVP10" s="92"/>
      <c r="VVQ10" s="92"/>
      <c r="VVR10" s="92"/>
      <c r="VVS10" s="92"/>
      <c r="VVT10" s="92"/>
      <c r="VVU10" s="92"/>
      <c r="VVV10" s="92"/>
      <c r="VVW10" s="92"/>
      <c r="VVX10" s="92"/>
      <c r="VVY10" s="92"/>
      <c r="VVZ10" s="92"/>
      <c r="VWA10" s="92"/>
      <c r="VWB10" s="92"/>
      <c r="VWC10" s="92"/>
      <c r="VWD10" s="92"/>
      <c r="VWE10" s="92"/>
      <c r="VWF10" s="92"/>
      <c r="VWG10" s="92"/>
      <c r="VWH10" s="92"/>
      <c r="VWI10" s="92"/>
      <c r="VWJ10" s="92"/>
      <c r="VWK10" s="92"/>
      <c r="VWL10" s="92"/>
      <c r="VWM10" s="92"/>
      <c r="VWN10" s="92"/>
      <c r="VWO10" s="92"/>
      <c r="VWP10" s="92"/>
      <c r="VWQ10" s="92"/>
      <c r="VWR10" s="92"/>
      <c r="VWS10" s="92"/>
      <c r="VWT10" s="92"/>
      <c r="VWU10" s="92"/>
      <c r="VWV10" s="92"/>
      <c r="VWW10" s="92"/>
      <c r="VWX10" s="92"/>
      <c r="VWY10" s="92"/>
      <c r="VWZ10" s="92"/>
      <c r="VXA10" s="92"/>
      <c r="VXB10" s="92"/>
      <c r="VXC10" s="92"/>
      <c r="VXD10" s="92"/>
      <c r="VXE10" s="92"/>
      <c r="VXF10" s="92"/>
      <c r="VXG10" s="92"/>
      <c r="VXH10" s="92"/>
      <c r="VXI10" s="92"/>
      <c r="VXJ10" s="92"/>
      <c r="VXK10" s="92"/>
      <c r="VXL10" s="92"/>
      <c r="VXM10" s="92"/>
      <c r="VXN10" s="92"/>
      <c r="VXO10" s="92"/>
      <c r="VXP10" s="92"/>
      <c r="VXQ10" s="92"/>
      <c r="VXR10" s="92"/>
      <c r="VXS10" s="92"/>
      <c r="VXT10" s="92"/>
      <c r="VXU10" s="92"/>
      <c r="VXV10" s="92"/>
      <c r="VXW10" s="92"/>
      <c r="VXX10" s="92"/>
      <c r="VXY10" s="92"/>
      <c r="VXZ10" s="92"/>
      <c r="VYA10" s="92"/>
      <c r="VYB10" s="92"/>
      <c r="VYC10" s="92"/>
      <c r="VYD10" s="92"/>
      <c r="VYE10" s="92"/>
      <c r="VYF10" s="92"/>
      <c r="VYG10" s="92"/>
      <c r="VYH10" s="92"/>
      <c r="VYI10" s="92"/>
      <c r="VYJ10" s="92"/>
      <c r="VYK10" s="92"/>
      <c r="VYL10" s="92"/>
      <c r="VYM10" s="92"/>
      <c r="VYN10" s="92"/>
      <c r="VYO10" s="92"/>
      <c r="VYP10" s="92"/>
      <c r="VYQ10" s="92"/>
      <c r="VYR10" s="92"/>
      <c r="VYS10" s="92"/>
      <c r="VYT10" s="92"/>
      <c r="VYU10" s="92"/>
      <c r="VYV10" s="92"/>
      <c r="VYW10" s="92"/>
      <c r="VYX10" s="92"/>
      <c r="VYY10" s="92"/>
      <c r="VYZ10" s="92"/>
      <c r="VZA10" s="92"/>
      <c r="VZB10" s="92"/>
      <c r="VZC10" s="92"/>
      <c r="VZD10" s="92"/>
      <c r="VZE10" s="92"/>
      <c r="VZF10" s="92"/>
      <c r="VZG10" s="92"/>
      <c r="VZH10" s="92"/>
      <c r="VZI10" s="92"/>
      <c r="VZJ10" s="92"/>
      <c r="VZK10" s="92"/>
      <c r="VZL10" s="92"/>
      <c r="VZM10" s="92"/>
      <c r="VZN10" s="92"/>
      <c r="VZO10" s="92"/>
      <c r="VZP10" s="92"/>
      <c r="VZQ10" s="92"/>
      <c r="VZR10" s="92"/>
      <c r="VZS10" s="92"/>
      <c r="VZT10" s="92"/>
      <c r="VZU10" s="92"/>
      <c r="VZV10" s="92"/>
      <c r="VZW10" s="92"/>
      <c r="VZX10" s="92"/>
      <c r="VZY10" s="92"/>
      <c r="VZZ10" s="92"/>
      <c r="WAA10" s="92"/>
      <c r="WAB10" s="92"/>
      <c r="WAC10" s="92"/>
      <c r="WAD10" s="92"/>
      <c r="WAE10" s="92"/>
      <c r="WAF10" s="92"/>
      <c r="WAG10" s="92"/>
      <c r="WAH10" s="92"/>
      <c r="WAI10" s="92"/>
      <c r="WAJ10" s="92"/>
      <c r="WAK10" s="92"/>
      <c r="WAL10" s="92"/>
      <c r="WAM10" s="92"/>
      <c r="WAN10" s="92"/>
      <c r="WAO10" s="92"/>
      <c r="WAP10" s="92"/>
      <c r="WAQ10" s="92"/>
      <c r="WAR10" s="92"/>
      <c r="WAS10" s="92"/>
      <c r="WAT10" s="92"/>
      <c r="WAU10" s="92"/>
      <c r="WAV10" s="92"/>
      <c r="WAW10" s="92"/>
      <c r="WAX10" s="92"/>
      <c r="WAY10" s="92"/>
      <c r="WAZ10" s="92"/>
      <c r="WBA10" s="92"/>
      <c r="WBB10" s="92"/>
      <c r="WBC10" s="92"/>
      <c r="WBD10" s="92"/>
      <c r="WBE10" s="92"/>
      <c r="WBF10" s="92"/>
      <c r="WBG10" s="92"/>
      <c r="WBH10" s="92"/>
      <c r="WBI10" s="92"/>
      <c r="WBJ10" s="92"/>
      <c r="WBK10" s="92"/>
      <c r="WBL10" s="92"/>
      <c r="WBM10" s="92"/>
      <c r="WBN10" s="92"/>
      <c r="WBO10" s="92"/>
      <c r="WBP10" s="92"/>
      <c r="WBQ10" s="92"/>
      <c r="WBR10" s="92"/>
      <c r="WBS10" s="92"/>
      <c r="WBT10" s="92"/>
      <c r="WBU10" s="92"/>
      <c r="WBV10" s="92"/>
      <c r="WBW10" s="92"/>
      <c r="WBX10" s="92"/>
      <c r="WBY10" s="92"/>
      <c r="WBZ10" s="92"/>
      <c r="WCA10" s="92"/>
      <c r="WCB10" s="92"/>
      <c r="WCC10" s="92"/>
      <c r="WCD10" s="92"/>
      <c r="WCE10" s="92"/>
      <c r="WCF10" s="92"/>
      <c r="WCG10" s="92"/>
      <c r="WCH10" s="92"/>
      <c r="WCI10" s="92"/>
      <c r="WCJ10" s="92"/>
      <c r="WCK10" s="92"/>
      <c r="WCL10" s="92"/>
      <c r="WCM10" s="92"/>
      <c r="WCN10" s="92"/>
      <c r="WCO10" s="92"/>
      <c r="WCP10" s="92"/>
      <c r="WCQ10" s="92"/>
      <c r="WCR10" s="92"/>
      <c r="WCS10" s="92"/>
      <c r="WCT10" s="92"/>
      <c r="WCU10" s="92"/>
      <c r="WCV10" s="92"/>
      <c r="WCW10" s="92"/>
      <c r="WCX10" s="92"/>
      <c r="WCY10" s="92"/>
      <c r="WCZ10" s="92"/>
      <c r="WDA10" s="92"/>
      <c r="WDB10" s="92"/>
      <c r="WDC10" s="92"/>
      <c r="WDD10" s="92"/>
      <c r="WDE10" s="92"/>
      <c r="WDF10" s="92"/>
      <c r="WDG10" s="92"/>
      <c r="WDH10" s="92"/>
      <c r="WDI10" s="92"/>
      <c r="WDJ10" s="92"/>
      <c r="WDK10" s="92"/>
      <c r="WDL10" s="92"/>
      <c r="WDM10" s="92"/>
      <c r="WDN10" s="92"/>
      <c r="WDO10" s="92"/>
      <c r="WDP10" s="92"/>
      <c r="WDQ10" s="92"/>
      <c r="WDR10" s="92"/>
      <c r="WDS10" s="92"/>
      <c r="WDT10" s="92"/>
      <c r="WDU10" s="92"/>
      <c r="WDV10" s="92"/>
      <c r="WDW10" s="92"/>
      <c r="WDX10" s="92"/>
      <c r="WDY10" s="92"/>
      <c r="WDZ10" s="92"/>
      <c r="WEA10" s="92"/>
      <c r="WEB10" s="92"/>
      <c r="WEC10" s="92"/>
      <c r="WED10" s="92"/>
      <c r="WEE10" s="92"/>
      <c r="WEF10" s="92"/>
      <c r="WEG10" s="92"/>
      <c r="WEH10" s="92"/>
      <c r="WEI10" s="92"/>
      <c r="WEJ10" s="92"/>
      <c r="WEK10" s="92"/>
      <c r="WEL10" s="92"/>
      <c r="WEM10" s="92"/>
      <c r="WEN10" s="92"/>
      <c r="WEO10" s="92"/>
      <c r="WEP10" s="92"/>
      <c r="WEQ10" s="92"/>
      <c r="WER10" s="92"/>
      <c r="WES10" s="92"/>
      <c r="WET10" s="92"/>
      <c r="WEU10" s="92"/>
      <c r="WEV10" s="92"/>
      <c r="WEW10" s="92"/>
      <c r="WEX10" s="92"/>
      <c r="WEY10" s="92"/>
      <c r="WEZ10" s="92"/>
      <c r="WFA10" s="92"/>
      <c r="WFB10" s="92"/>
      <c r="WFC10" s="92"/>
      <c r="WFD10" s="92"/>
      <c r="WFE10" s="92"/>
      <c r="WFF10" s="92"/>
      <c r="WFG10" s="92"/>
      <c r="WFH10" s="92"/>
      <c r="WFI10" s="92"/>
      <c r="WFJ10" s="92"/>
      <c r="WFK10" s="92"/>
      <c r="WFL10" s="92"/>
      <c r="WFM10" s="92"/>
      <c r="WFN10" s="92"/>
      <c r="WFO10" s="92"/>
      <c r="WFP10" s="92"/>
      <c r="WFQ10" s="92"/>
      <c r="WFR10" s="92"/>
      <c r="WFS10" s="92"/>
      <c r="WFT10" s="92"/>
      <c r="WFU10" s="92"/>
      <c r="WFV10" s="92"/>
      <c r="WFW10" s="92"/>
      <c r="WFX10" s="92"/>
      <c r="WFY10" s="92"/>
      <c r="WFZ10" s="92"/>
      <c r="WGA10" s="92"/>
      <c r="WGB10" s="92"/>
      <c r="WGC10" s="92"/>
      <c r="WGD10" s="92"/>
      <c r="WGE10" s="92"/>
      <c r="WGF10" s="92"/>
      <c r="WGG10" s="92"/>
      <c r="WGH10" s="92"/>
      <c r="WGI10" s="92"/>
      <c r="WGJ10" s="92"/>
      <c r="WGK10" s="92"/>
      <c r="WGL10" s="92"/>
      <c r="WGM10" s="92"/>
      <c r="WGN10" s="92"/>
      <c r="WGO10" s="92"/>
      <c r="WGP10" s="92"/>
      <c r="WGQ10" s="92"/>
      <c r="WGR10" s="92"/>
      <c r="WGS10" s="92"/>
      <c r="WGT10" s="92"/>
      <c r="WGU10" s="92"/>
      <c r="WGV10" s="92"/>
      <c r="WGW10" s="92"/>
      <c r="WGX10" s="92"/>
      <c r="WGY10" s="92"/>
      <c r="WGZ10" s="92"/>
      <c r="WHA10" s="92"/>
      <c r="WHB10" s="92"/>
      <c r="WHC10" s="92"/>
      <c r="WHD10" s="92"/>
      <c r="WHE10" s="92"/>
      <c r="WHF10" s="92"/>
      <c r="WHG10" s="92"/>
      <c r="WHH10" s="92"/>
      <c r="WHI10" s="92"/>
      <c r="WHJ10" s="92"/>
      <c r="WHK10" s="92"/>
      <c r="WHL10" s="92"/>
      <c r="WHM10" s="92"/>
      <c r="WHN10" s="92"/>
      <c r="WHO10" s="92"/>
      <c r="WHP10" s="92"/>
      <c r="WHQ10" s="92"/>
      <c r="WHR10" s="92"/>
      <c r="WHS10" s="92"/>
      <c r="WHT10" s="92"/>
      <c r="WHU10" s="92"/>
      <c r="WHV10" s="92"/>
      <c r="WHW10" s="92"/>
      <c r="WHX10" s="92"/>
      <c r="WHY10" s="92"/>
      <c r="WHZ10" s="92"/>
      <c r="WIA10" s="92"/>
      <c r="WIB10" s="92"/>
      <c r="WIC10" s="92"/>
      <c r="WID10" s="92"/>
      <c r="WIE10" s="92"/>
      <c r="WIF10" s="92"/>
      <c r="WIG10" s="92"/>
      <c r="WIH10" s="92"/>
      <c r="WII10" s="92"/>
      <c r="WIJ10" s="92"/>
      <c r="WIK10" s="92"/>
      <c r="WIL10" s="92"/>
      <c r="WIM10" s="92"/>
      <c r="WIN10" s="92"/>
      <c r="WIO10" s="92"/>
      <c r="WIP10" s="92"/>
      <c r="WIQ10" s="92"/>
      <c r="WIR10" s="92"/>
      <c r="WIS10" s="92"/>
      <c r="WIT10" s="92"/>
      <c r="WIU10" s="92"/>
      <c r="WIV10" s="92"/>
      <c r="WIW10" s="92"/>
      <c r="WIX10" s="92"/>
      <c r="WIY10" s="92"/>
      <c r="WIZ10" s="92"/>
      <c r="WJA10" s="92"/>
      <c r="WJB10" s="92"/>
      <c r="WJC10" s="92"/>
      <c r="WJD10" s="92"/>
      <c r="WJE10" s="92"/>
      <c r="WJF10" s="92"/>
      <c r="WJG10" s="92"/>
      <c r="WJH10" s="92"/>
      <c r="WJI10" s="92"/>
      <c r="WJJ10" s="92"/>
      <c r="WJK10" s="92"/>
      <c r="WJL10" s="92"/>
      <c r="WJM10" s="92"/>
      <c r="WJN10" s="92"/>
      <c r="WJO10" s="92"/>
      <c r="WJP10" s="92"/>
      <c r="WJQ10" s="92"/>
      <c r="WJR10" s="92"/>
      <c r="WJS10" s="92"/>
      <c r="WJT10" s="92"/>
      <c r="WJU10" s="92"/>
      <c r="WJV10" s="92"/>
      <c r="WJW10" s="92"/>
      <c r="WJX10" s="92"/>
      <c r="WJY10" s="92"/>
      <c r="WJZ10" s="92"/>
      <c r="WKA10" s="92"/>
      <c r="WKB10" s="92"/>
      <c r="WKC10" s="92"/>
      <c r="WKD10" s="92"/>
      <c r="WKE10" s="92"/>
      <c r="WKF10" s="92"/>
      <c r="WKG10" s="92"/>
      <c r="WKH10" s="92"/>
      <c r="WKI10" s="92"/>
      <c r="WKJ10" s="92"/>
      <c r="WKK10" s="92"/>
      <c r="WKL10" s="92"/>
      <c r="WKM10" s="92"/>
      <c r="WKN10" s="92"/>
      <c r="WKO10" s="92"/>
      <c r="WKP10" s="92"/>
      <c r="WKQ10" s="92"/>
      <c r="WKR10" s="92"/>
      <c r="WKS10" s="92"/>
      <c r="WKT10" s="92"/>
      <c r="WKU10" s="92"/>
      <c r="WKV10" s="92"/>
      <c r="WKW10" s="92"/>
      <c r="WKX10" s="92"/>
      <c r="WKY10" s="92"/>
      <c r="WKZ10" s="92"/>
      <c r="WLA10" s="92"/>
      <c r="WLB10" s="92"/>
      <c r="WLC10" s="92"/>
      <c r="WLD10" s="92"/>
      <c r="WLE10" s="92"/>
      <c r="WLF10" s="92"/>
      <c r="WLG10" s="92"/>
      <c r="WLH10" s="92"/>
      <c r="WLI10" s="92"/>
      <c r="WLJ10" s="92"/>
      <c r="WLK10" s="92"/>
      <c r="WLL10" s="92"/>
      <c r="WLM10" s="92"/>
      <c r="WLN10" s="92"/>
      <c r="WLO10" s="92"/>
      <c r="WLP10" s="92"/>
      <c r="WLQ10" s="92"/>
      <c r="WLR10" s="92"/>
      <c r="WLS10" s="92"/>
      <c r="WLT10" s="92"/>
      <c r="WLU10" s="92"/>
      <c r="WLV10" s="92"/>
      <c r="WLW10" s="92"/>
      <c r="WLX10" s="92"/>
      <c r="WLY10" s="92"/>
      <c r="WLZ10" s="92"/>
      <c r="WMA10" s="92"/>
      <c r="WMB10" s="92"/>
      <c r="WMC10" s="92"/>
      <c r="WMD10" s="92"/>
      <c r="WME10" s="92"/>
      <c r="WMF10" s="92"/>
      <c r="WMG10" s="92"/>
      <c r="WMH10" s="92"/>
      <c r="WMI10" s="92"/>
      <c r="WMJ10" s="92"/>
      <c r="WMK10" s="92"/>
      <c r="WML10" s="92"/>
      <c r="WMM10" s="92"/>
      <c r="WMN10" s="92"/>
      <c r="WMO10" s="92"/>
      <c r="WMP10" s="92"/>
      <c r="WMQ10" s="92"/>
      <c r="WMR10" s="92"/>
      <c r="WMS10" s="92"/>
      <c r="WMT10" s="92"/>
      <c r="WMU10" s="92"/>
      <c r="WMV10" s="92"/>
      <c r="WMW10" s="92"/>
      <c r="WMX10" s="92"/>
      <c r="WMY10" s="92"/>
      <c r="WMZ10" s="92"/>
      <c r="WNA10" s="92"/>
      <c r="WNB10" s="92"/>
      <c r="WNC10" s="92"/>
      <c r="WND10" s="92"/>
      <c r="WNE10" s="92"/>
      <c r="WNF10" s="92"/>
      <c r="WNG10" s="92"/>
      <c r="WNH10" s="92"/>
      <c r="WNI10" s="92"/>
      <c r="WNJ10" s="92"/>
      <c r="WNK10" s="92"/>
      <c r="WNL10" s="92"/>
      <c r="WNM10" s="92"/>
      <c r="WNN10" s="92"/>
      <c r="WNO10" s="92"/>
      <c r="WNP10" s="92"/>
      <c r="WNQ10" s="92"/>
      <c r="WNR10" s="92"/>
      <c r="WNS10" s="92"/>
      <c r="WNT10" s="92"/>
      <c r="WNU10" s="92"/>
      <c r="WNV10" s="92"/>
      <c r="WNW10" s="92"/>
      <c r="WNX10" s="92"/>
      <c r="WNY10" s="92"/>
      <c r="WNZ10" s="92"/>
      <c r="WOA10" s="92"/>
      <c r="WOB10" s="92"/>
      <c r="WOC10" s="92"/>
      <c r="WOD10" s="92"/>
      <c r="WOE10" s="92"/>
      <c r="WOF10" s="92"/>
      <c r="WOG10" s="92"/>
      <c r="WOH10" s="92"/>
      <c r="WOI10" s="92"/>
      <c r="WOJ10" s="92"/>
      <c r="WOK10" s="92"/>
      <c r="WOL10" s="92"/>
      <c r="WOM10" s="92"/>
      <c r="WON10" s="92"/>
      <c r="WOO10" s="92"/>
      <c r="WOP10" s="92"/>
      <c r="WOQ10" s="92"/>
      <c r="WOR10" s="92"/>
      <c r="WOS10" s="92"/>
      <c r="WOT10" s="92"/>
      <c r="WOU10" s="92"/>
      <c r="WOV10" s="92"/>
      <c r="WOW10" s="92"/>
      <c r="WOX10" s="92"/>
      <c r="WOY10" s="92"/>
      <c r="WOZ10" s="92"/>
      <c r="WPA10" s="92"/>
      <c r="WPB10" s="92"/>
      <c r="WPC10" s="92"/>
      <c r="WPD10" s="92"/>
      <c r="WPE10" s="92"/>
      <c r="WPF10" s="92"/>
      <c r="WPG10" s="92"/>
      <c r="WPH10" s="92"/>
      <c r="WPI10" s="92"/>
      <c r="WPJ10" s="92"/>
      <c r="WPK10" s="92"/>
      <c r="WPL10" s="92"/>
      <c r="WPM10" s="92"/>
      <c r="WPN10" s="92"/>
      <c r="WPO10" s="92"/>
      <c r="WPP10" s="92"/>
      <c r="WPQ10" s="92"/>
      <c r="WPR10" s="92"/>
      <c r="WPS10" s="92"/>
      <c r="WPT10" s="92"/>
      <c r="WPU10" s="92"/>
      <c r="WPV10" s="92"/>
      <c r="WPW10" s="92"/>
      <c r="WPX10" s="92"/>
      <c r="WPY10" s="92"/>
      <c r="WPZ10" s="92"/>
      <c r="WQA10" s="92"/>
      <c r="WQB10" s="92"/>
      <c r="WQC10" s="92"/>
      <c r="WQD10" s="92"/>
      <c r="WQE10" s="92"/>
      <c r="WQF10" s="92"/>
      <c r="WQG10" s="92"/>
      <c r="WQH10" s="92"/>
      <c r="WQI10" s="92"/>
      <c r="WQJ10" s="92"/>
      <c r="WQK10" s="92"/>
      <c r="WQL10" s="92"/>
      <c r="WQM10" s="92"/>
      <c r="WQN10" s="92"/>
      <c r="WQO10" s="92"/>
      <c r="WQP10" s="92"/>
      <c r="WQQ10" s="92"/>
      <c r="WQR10" s="92"/>
      <c r="WQS10" s="92"/>
      <c r="WQT10" s="92"/>
      <c r="WQU10" s="92"/>
      <c r="WQV10" s="92"/>
      <c r="WQW10" s="92"/>
      <c r="WQX10" s="92"/>
      <c r="WQY10" s="92"/>
      <c r="WQZ10" s="92"/>
      <c r="WRA10" s="92"/>
      <c r="WRB10" s="92"/>
      <c r="WRC10" s="92"/>
      <c r="WRD10" s="92"/>
      <c r="WRE10" s="92"/>
      <c r="WRF10" s="92"/>
      <c r="WRG10" s="92"/>
      <c r="WRH10" s="92"/>
      <c r="WRI10" s="92"/>
      <c r="WRJ10" s="92"/>
      <c r="WRK10" s="92"/>
      <c r="WRL10" s="92"/>
      <c r="WRM10" s="92"/>
      <c r="WRN10" s="92"/>
      <c r="WRO10" s="92"/>
      <c r="WRP10" s="92"/>
      <c r="WRQ10" s="92"/>
      <c r="WRR10" s="92"/>
      <c r="WRS10" s="92"/>
      <c r="WRT10" s="92"/>
      <c r="WRU10" s="92"/>
      <c r="WRV10" s="92"/>
      <c r="WRW10" s="92"/>
      <c r="WRX10" s="92"/>
      <c r="WRY10" s="92"/>
      <c r="WRZ10" s="92"/>
      <c r="WSA10" s="92"/>
      <c r="WSB10" s="92"/>
      <c r="WSC10" s="92"/>
      <c r="WSD10" s="92"/>
      <c r="WSE10" s="92"/>
      <c r="WSF10" s="92"/>
      <c r="WSG10" s="92"/>
      <c r="WSH10" s="92"/>
      <c r="WSI10" s="92"/>
      <c r="WSJ10" s="92"/>
      <c r="WSK10" s="92"/>
      <c r="WSL10" s="92"/>
      <c r="WSM10" s="92"/>
      <c r="WSN10" s="92"/>
      <c r="WSO10" s="92"/>
      <c r="WSP10" s="92"/>
      <c r="WSQ10" s="92"/>
      <c r="WSR10" s="92"/>
      <c r="WSS10" s="92"/>
      <c r="WST10" s="92"/>
      <c r="WSU10" s="92"/>
      <c r="WSV10" s="92"/>
      <c r="WSW10" s="92"/>
      <c r="WSX10" s="92"/>
      <c r="WSY10" s="92"/>
      <c r="WSZ10" s="92"/>
      <c r="WTA10" s="92"/>
      <c r="WTB10" s="92"/>
      <c r="WTC10" s="92"/>
      <c r="WTD10" s="92"/>
      <c r="WTE10" s="92"/>
      <c r="WTF10" s="92"/>
      <c r="WTG10" s="92"/>
      <c r="WTH10" s="92"/>
      <c r="WTI10" s="92"/>
      <c r="WTJ10" s="92"/>
      <c r="WTK10" s="92"/>
      <c r="WTL10" s="92"/>
      <c r="WTM10" s="92"/>
      <c r="WTN10" s="92"/>
      <c r="WTO10" s="92"/>
      <c r="WTP10" s="92"/>
      <c r="WTQ10" s="92"/>
      <c r="WTR10" s="92"/>
      <c r="WTS10" s="92"/>
      <c r="WTT10" s="92"/>
      <c r="WTU10" s="92"/>
      <c r="WTV10" s="92"/>
      <c r="WTW10" s="92"/>
      <c r="WTX10" s="92"/>
      <c r="WTY10" s="92"/>
      <c r="WTZ10" s="92"/>
      <c r="WUA10" s="92"/>
      <c r="WUB10" s="92"/>
      <c r="WUC10" s="92"/>
      <c r="WUD10" s="92"/>
      <c r="WUE10" s="92"/>
      <c r="WUF10" s="92"/>
      <c r="WUG10" s="92"/>
      <c r="WUH10" s="92"/>
      <c r="WUI10" s="92"/>
      <c r="WUJ10" s="92"/>
      <c r="WUK10" s="92"/>
      <c r="WUL10" s="92"/>
      <c r="WUM10" s="92"/>
      <c r="WUN10" s="92"/>
      <c r="WUO10" s="92"/>
      <c r="WUP10" s="92"/>
      <c r="WUQ10" s="92"/>
      <c r="WUR10" s="92"/>
      <c r="WUS10" s="92"/>
      <c r="WUT10" s="92"/>
      <c r="WUU10" s="92"/>
      <c r="WUV10" s="92"/>
      <c r="WUW10" s="92"/>
      <c r="WUX10" s="92"/>
      <c r="WUY10" s="92"/>
      <c r="WUZ10" s="92"/>
      <c r="WVA10" s="92"/>
      <c r="WVB10" s="92"/>
      <c r="WVC10" s="92"/>
      <c r="WVD10" s="92"/>
      <c r="WVE10" s="92"/>
      <c r="WVF10" s="92"/>
      <c r="WVG10" s="92"/>
      <c r="WVH10" s="92"/>
      <c r="WVI10" s="92"/>
      <c r="WVJ10" s="92"/>
      <c r="WVK10" s="92"/>
      <c r="WVL10" s="92"/>
      <c r="WVM10" s="92"/>
      <c r="WVN10" s="92"/>
      <c r="WVO10" s="92"/>
      <c r="WVP10" s="92"/>
      <c r="WVQ10" s="92"/>
      <c r="WVR10" s="92"/>
      <c r="WVS10" s="92"/>
      <c r="WVT10" s="92"/>
      <c r="WVU10" s="92"/>
      <c r="WVV10" s="92"/>
      <c r="WVW10" s="92"/>
      <c r="WVX10" s="92"/>
      <c r="WVY10" s="92"/>
      <c r="WVZ10" s="92"/>
      <c r="WWA10" s="92"/>
      <c r="WWB10" s="92"/>
      <c r="WWC10" s="92"/>
      <c r="WWD10" s="92"/>
      <c r="WWE10" s="92"/>
      <c r="WWF10" s="92"/>
      <c r="WWG10" s="92"/>
      <c r="WWH10" s="92"/>
      <c r="WWI10" s="92"/>
      <c r="WWJ10" s="92"/>
      <c r="WWK10" s="92"/>
      <c r="WWL10" s="92"/>
      <c r="WWM10" s="92"/>
      <c r="WWN10" s="92"/>
      <c r="WWO10" s="92"/>
      <c r="WWP10" s="92"/>
      <c r="WWQ10" s="92"/>
      <c r="WWR10" s="92"/>
      <c r="WWS10" s="92"/>
      <c r="WWT10" s="92"/>
      <c r="WWU10" s="92"/>
      <c r="WWV10" s="92"/>
      <c r="WWW10" s="92"/>
      <c r="WWX10" s="92"/>
      <c r="WWY10" s="92"/>
      <c r="WWZ10" s="92"/>
      <c r="WXA10" s="92"/>
      <c r="WXB10" s="92"/>
      <c r="WXC10" s="92"/>
      <c r="WXD10" s="92"/>
      <c r="WXE10" s="92"/>
      <c r="WXF10" s="92"/>
      <c r="WXG10" s="92"/>
      <c r="WXH10" s="92"/>
      <c r="WXI10" s="92"/>
      <c r="WXJ10" s="92"/>
      <c r="WXK10" s="92"/>
      <c r="WXL10" s="92"/>
      <c r="WXM10" s="92"/>
      <c r="WXN10" s="92"/>
      <c r="WXO10" s="92"/>
      <c r="WXP10" s="92"/>
      <c r="WXQ10" s="92"/>
      <c r="WXR10" s="92"/>
      <c r="WXS10" s="92"/>
      <c r="WXT10" s="92"/>
      <c r="WXU10" s="92"/>
      <c r="WXV10" s="92"/>
      <c r="WXW10" s="92"/>
      <c r="WXX10" s="92"/>
      <c r="WXY10" s="92"/>
      <c r="WXZ10" s="92"/>
      <c r="WYA10" s="92"/>
      <c r="WYB10" s="92"/>
      <c r="WYC10" s="92"/>
      <c r="WYD10" s="92"/>
      <c r="WYE10" s="92"/>
      <c r="WYF10" s="92"/>
      <c r="WYG10" s="92"/>
      <c r="WYH10" s="92"/>
      <c r="WYI10" s="92"/>
      <c r="WYJ10" s="92"/>
      <c r="WYK10" s="92"/>
      <c r="WYL10" s="92"/>
      <c r="WYM10" s="92"/>
      <c r="WYN10" s="92"/>
      <c r="WYO10" s="92"/>
      <c r="WYP10" s="92"/>
      <c r="WYQ10" s="92"/>
      <c r="WYR10" s="92"/>
      <c r="WYS10" s="92"/>
      <c r="WYT10" s="92"/>
      <c r="WYU10" s="92"/>
      <c r="WYV10" s="92"/>
      <c r="WYW10" s="92"/>
      <c r="WYX10" s="92"/>
      <c r="WYY10" s="92"/>
      <c r="WYZ10" s="92"/>
      <c r="WZA10" s="92"/>
      <c r="WZB10" s="92"/>
      <c r="WZC10" s="92"/>
      <c r="WZD10" s="92"/>
      <c r="WZE10" s="92"/>
      <c r="WZF10" s="92"/>
      <c r="WZG10" s="92"/>
      <c r="WZH10" s="92"/>
      <c r="WZI10" s="92"/>
      <c r="WZJ10" s="92"/>
      <c r="WZK10" s="92"/>
      <c r="WZL10" s="92"/>
      <c r="WZM10" s="92"/>
      <c r="WZN10" s="92"/>
      <c r="WZO10" s="92"/>
      <c r="WZP10" s="92"/>
      <c r="WZQ10" s="92"/>
      <c r="WZR10" s="92"/>
      <c r="WZS10" s="92"/>
      <c r="WZT10" s="92"/>
      <c r="WZU10" s="92"/>
      <c r="WZV10" s="92"/>
      <c r="WZW10" s="92"/>
      <c r="WZX10" s="92"/>
      <c r="WZY10" s="92"/>
      <c r="WZZ10" s="92"/>
      <c r="XAA10" s="92"/>
      <c r="XAB10" s="92"/>
      <c r="XAC10" s="92"/>
      <c r="XAD10" s="92"/>
      <c r="XAE10" s="92"/>
      <c r="XAF10" s="92"/>
      <c r="XAG10" s="92"/>
      <c r="XAH10" s="92"/>
      <c r="XAI10" s="92"/>
      <c r="XAJ10" s="92"/>
      <c r="XAK10" s="92"/>
      <c r="XAL10" s="92"/>
      <c r="XAM10" s="92"/>
      <c r="XAN10" s="92"/>
      <c r="XAO10" s="92"/>
      <c r="XAP10" s="92"/>
      <c r="XAQ10" s="92"/>
      <c r="XAR10" s="92"/>
      <c r="XAS10" s="92"/>
      <c r="XAT10" s="92"/>
      <c r="XAU10" s="92"/>
      <c r="XAV10" s="92"/>
      <c r="XAW10" s="92"/>
      <c r="XAX10" s="92"/>
      <c r="XAY10" s="92"/>
      <c r="XAZ10" s="92"/>
      <c r="XBA10" s="92"/>
      <c r="XBB10" s="92"/>
      <c r="XBC10" s="92"/>
      <c r="XBD10" s="92"/>
      <c r="XBE10" s="92"/>
      <c r="XBF10" s="92"/>
      <c r="XBG10" s="92"/>
      <c r="XBH10" s="92"/>
      <c r="XBI10" s="92"/>
      <c r="XBJ10" s="92"/>
      <c r="XBK10" s="92"/>
      <c r="XBL10" s="92"/>
      <c r="XBM10" s="92"/>
      <c r="XBN10" s="92"/>
      <c r="XBO10" s="92"/>
      <c r="XBP10" s="92"/>
      <c r="XBQ10" s="92"/>
      <c r="XBR10" s="92"/>
      <c r="XBS10" s="92"/>
      <c r="XBT10" s="92"/>
      <c r="XBU10" s="92"/>
      <c r="XBV10" s="92"/>
      <c r="XBW10" s="92"/>
      <c r="XBX10" s="92"/>
      <c r="XBY10" s="92"/>
      <c r="XBZ10" s="92"/>
      <c r="XCA10" s="92"/>
      <c r="XCB10" s="92"/>
      <c r="XCC10" s="92"/>
      <c r="XCD10" s="92"/>
      <c r="XCE10" s="92"/>
      <c r="XCF10" s="92"/>
      <c r="XCG10" s="92"/>
      <c r="XCH10" s="92"/>
      <c r="XCI10" s="92"/>
      <c r="XCJ10" s="92"/>
      <c r="XCK10" s="92"/>
      <c r="XCL10" s="92"/>
      <c r="XCM10" s="92"/>
      <c r="XCN10" s="92"/>
      <c r="XCO10" s="92"/>
      <c r="XCP10" s="92"/>
      <c r="XCQ10" s="92"/>
      <c r="XCR10" s="92"/>
      <c r="XCS10" s="92"/>
      <c r="XCT10" s="92"/>
      <c r="XCU10" s="92"/>
      <c r="XCV10" s="92"/>
      <c r="XCW10" s="92"/>
      <c r="XCX10" s="92"/>
      <c r="XCY10" s="92"/>
      <c r="XCZ10" s="92"/>
      <c r="XDA10" s="92"/>
      <c r="XDB10" s="92"/>
      <c r="XDC10" s="92"/>
      <c r="XDD10" s="92"/>
      <c r="XDE10" s="92"/>
      <c r="XDF10" s="92"/>
      <c r="XDG10" s="92"/>
      <c r="XDH10" s="92"/>
      <c r="XDI10" s="92"/>
      <c r="XDJ10" s="92"/>
      <c r="XDK10" s="92"/>
      <c r="XDL10" s="92"/>
      <c r="XDM10" s="92"/>
      <c r="XDN10" s="92"/>
      <c r="XDO10" s="92"/>
      <c r="XDP10" s="92"/>
      <c r="XDQ10" s="92"/>
      <c r="XDR10" s="92"/>
      <c r="XDS10" s="92"/>
      <c r="XDT10" s="92"/>
      <c r="XDU10" s="92"/>
      <c r="XDV10" s="92"/>
      <c r="XDW10" s="92"/>
      <c r="XDX10" s="92"/>
      <c r="XDY10" s="92"/>
      <c r="XDZ10" s="92"/>
      <c r="XEA10" s="92"/>
      <c r="XEB10" s="92"/>
      <c r="XEC10" s="92"/>
      <c r="XED10" s="92"/>
      <c r="XEE10" s="92"/>
      <c r="XEF10" s="92"/>
      <c r="XEG10" s="92"/>
      <c r="XEH10" s="92"/>
      <c r="XEI10" s="92"/>
      <c r="XEJ10" s="92"/>
      <c r="XEK10" s="92"/>
      <c r="XEL10" s="92"/>
      <c r="XEM10" s="92"/>
      <c r="XEN10" s="92"/>
    </row>
    <row r="11" spans="1:16368" ht="30" customHeight="1" thickBot="1" x14ac:dyDescent="0.35">
      <c r="B11" s="174" t="s">
        <v>504</v>
      </c>
      <c r="C11" s="44"/>
      <c r="D11" s="44"/>
      <c r="E11" s="40"/>
      <c r="F11" s="41"/>
      <c r="G11" s="41"/>
      <c r="H11" s="41"/>
      <c r="I11" s="18"/>
      <c r="J11" s="18"/>
      <c r="K11" s="19"/>
      <c r="M11" s="19"/>
      <c r="N11" s="19"/>
      <c r="O11" s="19"/>
      <c r="P11" s="19"/>
      <c r="Q11" s="19"/>
      <c r="R11" s="21"/>
    </row>
    <row r="12" spans="1:16368" ht="18.75" x14ac:dyDescent="0.3">
      <c r="B12" s="53" t="s">
        <v>822</v>
      </c>
      <c r="C12" s="48" t="str">
        <f>IF(AND($S$1=1,Q12=0),"",VLOOKUP(B12,'Datenbank Volumes'!B:C,2,FALSE))</f>
        <v>Hardmoves Set (9 Volumes)</v>
      </c>
      <c r="D12" s="48" t="str">
        <f>IF(AND($S$1=1,Q12=0),"",VLOOKUP(B12,'Datenbank Volumes'!B:D,3,FALSE))</f>
        <v>T-Nuts</v>
      </c>
      <c r="E12" s="173">
        <f>VLOOKUP(B12,'Datenbank Volumes'!B:N,10,FALSE)</f>
        <v>119</v>
      </c>
      <c r="F12" s="70">
        <f>IF($A$1=1,"",VLOOKUP(B12,'Datenbank Volumes'!$B$3:$U$1256,8,FALSE))</f>
        <v>1287</v>
      </c>
      <c r="G12" s="200" t="s">
        <v>533</v>
      </c>
      <c r="H12" s="326"/>
      <c r="I12" s="329"/>
      <c r="J12" s="333"/>
      <c r="K12" s="336"/>
      <c r="L12" s="339"/>
      <c r="M12" s="220"/>
      <c r="N12" s="227"/>
      <c r="O12" s="248"/>
      <c r="P12" s="342"/>
      <c r="Q12" s="197">
        <f>SUM(H12:P12)*E12</f>
        <v>0</v>
      </c>
      <c r="R12" s="102">
        <f>IF($A$1=1,"",IF($F$5="Corundum(+5%)",1.15*IF(AND('Datenbank Volumes'!J4=1,VOLUMES!G12="YES",SUM(H12:P12)&gt;0),SUM(H12:P12)*F12+(4.5*9),SUM(H12:P12)*F12),IF(AND('Datenbank Volumes'!J4=1,VOLUMES!G12="YES",SUM(H12:P12)&gt;0),SUM(H12:P12)*F12+(4.5*9),SUM(H12:P12)*F12)))</f>
        <v>0</v>
      </c>
      <c r="S12" s="403">
        <f>SUM(H12:P12)*VLOOKUP(B12,'Datenbank Volumes'!B:G,4,FALSE)</f>
        <v>0</v>
      </c>
    </row>
    <row r="13" spans="1:16368" ht="18.75" x14ac:dyDescent="0.3">
      <c r="B13" s="54" t="s">
        <v>821</v>
      </c>
      <c r="C13" s="413" t="str">
        <f>IF(AND($S$1=1,Q13=0),"",VLOOKUP(B13,'Datenbank Volumes'!B:C,2,FALSE))</f>
        <v>﻿Hardmoves 1 - Base Big</v>
      </c>
      <c r="D13" s="413" t="str">
        <f>IF(AND($S$1=1,Q13=0),"",VLOOKUP(B13,'Datenbank Volumes'!B:D,3,FALSE))</f>
        <v>T-Nuts</v>
      </c>
      <c r="E13" s="437">
        <f>VLOOKUP(B13,'Datenbank Volumes'!B:N,10,FALSE)</f>
        <v>17.8</v>
      </c>
      <c r="F13" s="71">
        <f>IF($A$1=1,"",VLOOKUP(B13,'Datenbank Volumes'!$B$3:$U$1256,8,FALSE))</f>
        <v>225</v>
      </c>
      <c r="G13" s="201" t="s">
        <v>533</v>
      </c>
      <c r="H13" s="327"/>
      <c r="I13" s="438"/>
      <c r="J13" s="439"/>
      <c r="K13" s="440"/>
      <c r="L13" s="441"/>
      <c r="M13" s="442"/>
      <c r="N13" s="443"/>
      <c r="O13" s="444"/>
      <c r="P13" s="343"/>
      <c r="Q13" s="198">
        <f t="shared" ref="Q13:Q88" si="1">SUM(H13:P13)*E13</f>
        <v>0</v>
      </c>
      <c r="R13" s="103">
        <f>IF($A$1=1,"",IF($F$5="Corundum(+5%)",1.15*IF(AND('Datenbank Volumes'!J5=1,VOLUMES!G13="YES",SUM(H13:P13)&gt;0),SUM(H13:P13)*F13+(4.5),SUM(H13:P13)*F13),IF(AND('Datenbank Volumes'!J5=1,VOLUMES!G13="YES",SUM(H13:P13)&gt;0),SUM(H13:P13)*F13+(4.5),SUM(H13:P13)*F13)))</f>
        <v>0</v>
      </c>
      <c r="S13" s="403">
        <f>SUM(H13:P13)*VLOOKUP(B13,'Datenbank Volumes'!B:G,4,FALSE)</f>
        <v>0</v>
      </c>
    </row>
    <row r="14" spans="1:16368" ht="18.75" x14ac:dyDescent="0.3">
      <c r="B14" s="54" t="s">
        <v>820</v>
      </c>
      <c r="C14" s="413" t="str">
        <f>IF(AND($S$1=1,Q14=0),"",VLOOKUP(B14,'Datenbank Volumes'!B:C,2,FALSE))</f>
        <v>Hardmoves 2 - Base Small</v>
      </c>
      <c r="D14" s="413" t="str">
        <f>IF(AND($S$1=1,Q14=0),"",VLOOKUP(B14,'Datenbank Volumes'!B:D,3,FALSE))</f>
        <v>T-Nuts</v>
      </c>
      <c r="E14" s="437">
        <f>VLOOKUP(B14,'Datenbank Volumes'!B:N,10,FALSE)</f>
        <v>13.5</v>
      </c>
      <c r="F14" s="71">
        <f>IF($A$1=1,"",VLOOKUP(B14,'Datenbank Volumes'!$B$3:$U$1256,8,FALSE))</f>
        <v>190</v>
      </c>
      <c r="G14" s="201" t="s">
        <v>533</v>
      </c>
      <c r="H14" s="327"/>
      <c r="I14" s="438"/>
      <c r="J14" s="439"/>
      <c r="K14" s="440"/>
      <c r="L14" s="441"/>
      <c r="M14" s="442"/>
      <c r="N14" s="443"/>
      <c r="O14" s="444"/>
      <c r="P14" s="343"/>
      <c r="Q14" s="198">
        <f t="shared" si="1"/>
        <v>0</v>
      </c>
      <c r="R14" s="103">
        <f>IF($A$1=1,"",IF($F$5="Corundum(+5%)",1.15*IF(AND('Datenbank Volumes'!J6=1,VOLUMES!G14="YES",SUM(H14:P14)&gt;0),SUM(H14:P14)*F14+(4.5),SUM(H14:P14)*F14),IF(AND('Datenbank Volumes'!J6=1,VOLUMES!G14="YES",SUM(H14:P14)&gt;0),SUM(H14:P14)*F14+(4.5),SUM(H14:P14)*F14)))</f>
        <v>0</v>
      </c>
      <c r="S14" s="403">
        <f>SUM(H14:P14)*VLOOKUP(B14,'Datenbank Volumes'!B:G,4,FALSE)</f>
        <v>0</v>
      </c>
    </row>
    <row r="15" spans="1:16368" ht="18.75" x14ac:dyDescent="0.3">
      <c r="B15" s="54" t="s">
        <v>819</v>
      </c>
      <c r="C15" s="413" t="str">
        <f>IF(AND($S$1=1,Q15=0),"",VLOOKUP(B15,'Datenbank Volumes'!B:C,2,FALSE))</f>
        <v>Hardmoves 3 - Tip Connection Small</v>
      </c>
      <c r="D15" s="413" t="str">
        <f>IF(AND($S$1=1,Q15=0),"",VLOOKUP(B15,'Datenbank Volumes'!B:D,3,FALSE))</f>
        <v>T-Nuts</v>
      </c>
      <c r="E15" s="437">
        <f>VLOOKUP(B15,'Datenbank Volumes'!B:N,10,FALSE)</f>
        <v>6.6</v>
      </c>
      <c r="F15" s="71">
        <f>IF($A$1=1,"",VLOOKUP(B15,'Datenbank Volumes'!$B$3:$U$1256,8,FALSE))</f>
        <v>110</v>
      </c>
      <c r="G15" s="201" t="s">
        <v>533</v>
      </c>
      <c r="H15" s="327"/>
      <c r="I15" s="438"/>
      <c r="J15" s="439"/>
      <c r="K15" s="440"/>
      <c r="L15" s="441"/>
      <c r="M15" s="442"/>
      <c r="N15" s="443"/>
      <c r="O15" s="444"/>
      <c r="P15" s="343"/>
      <c r="Q15" s="198">
        <f t="shared" si="1"/>
        <v>0</v>
      </c>
      <c r="R15" s="103">
        <f>IF($A$1=1,"",IF($F$5="Corundum(+5%)",1.15*IF(AND('Datenbank Volumes'!J7=1,VOLUMES!G15="YES",SUM(H15:P15)&gt;0),SUM(H15:P15)*F15+(4.5),SUM(H15:P15)*F15),IF(AND('Datenbank Volumes'!J7=1,VOLUMES!G15="YES",SUM(H15:P15)&gt;0),SUM(H15:P15)*F15+(4.5),SUM(H15:P15)*F15)))</f>
        <v>0</v>
      </c>
      <c r="S15" s="403">
        <f>SUM(H15:P15)*VLOOKUP(B15,'Datenbank Volumes'!B:G,4,FALSE)</f>
        <v>0</v>
      </c>
    </row>
    <row r="16" spans="1:16368" ht="18.75" x14ac:dyDescent="0.3">
      <c r="B16" s="54" t="s">
        <v>818</v>
      </c>
      <c r="C16" s="413" t="str">
        <f>IF(AND($S$1=1,Q16=0),"",VLOOKUP(B16,'Datenbank Volumes'!B:C,2,FALSE))</f>
        <v>Hardmoves 4 - Tip Connection Big</v>
      </c>
      <c r="D16" s="413" t="str">
        <f>IF(AND($S$1=1,Q16=0),"",VLOOKUP(B16,'Datenbank Volumes'!B:D,3,FALSE))</f>
        <v>T-Nuts</v>
      </c>
      <c r="E16" s="437">
        <f>VLOOKUP(B16,'Datenbank Volumes'!B:N,10,FALSE)</f>
        <v>12.3</v>
      </c>
      <c r="F16" s="71">
        <f>IF($A$1=1,"",VLOOKUP(B16,'Datenbank Volumes'!$B$3:$U$1256,8,FALSE))</f>
        <v>130</v>
      </c>
      <c r="G16" s="201" t="s">
        <v>533</v>
      </c>
      <c r="H16" s="327"/>
      <c r="I16" s="438"/>
      <c r="J16" s="439"/>
      <c r="K16" s="440"/>
      <c r="L16" s="441"/>
      <c r="M16" s="442"/>
      <c r="N16" s="443"/>
      <c r="O16" s="444"/>
      <c r="P16" s="343"/>
      <c r="Q16" s="198">
        <f t="shared" si="1"/>
        <v>0</v>
      </c>
      <c r="R16" s="103">
        <f>IF($A$1=1,"",IF($F$5="Corundum(+5%)",1.15*IF(AND('Datenbank Volumes'!J8=1,VOLUMES!G16="YES",SUM(H16:P16)&gt;0),SUM(H16:P16)*F16+(4.5),SUM(H16:P16)*F16),IF(AND('Datenbank Volumes'!J8=1,VOLUMES!G16="YES",SUM(H16:P16)&gt;0),SUM(H16:P16)*F16+(4.5),SUM(H16:P16)*F16)))</f>
        <v>0</v>
      </c>
      <c r="S16" s="403">
        <f>SUM(H16:P16)*VLOOKUP(B16,'Datenbank Volumes'!B:G,4,FALSE)</f>
        <v>0</v>
      </c>
    </row>
    <row r="17" spans="2:19" ht="18.75" x14ac:dyDescent="0.3">
      <c r="B17" s="54" t="s">
        <v>817</v>
      </c>
      <c r="C17" s="413" t="str">
        <f>IF(AND($S$1=1,Q17=0),"",VLOOKUP(B17,'Datenbank Volumes'!B:C,2,FALSE))</f>
        <v>Hardmoves 5 - Point Top</v>
      </c>
      <c r="D17" s="413" t="str">
        <f>IF(AND($S$1=1,Q17=0),"",VLOOKUP(B17,'Datenbank Volumes'!B:D,3,FALSE))</f>
        <v>T-Nuts</v>
      </c>
      <c r="E17" s="437">
        <f>VLOOKUP(B17,'Datenbank Volumes'!B:N,10,FALSE)</f>
        <v>11.9</v>
      </c>
      <c r="F17" s="71">
        <f>IF($A$1=1,"",VLOOKUP(B17,'Datenbank Volumes'!$B$3:$U$1256,8,FALSE))</f>
        <v>130</v>
      </c>
      <c r="G17" s="201" t="s">
        <v>533</v>
      </c>
      <c r="H17" s="327"/>
      <c r="I17" s="438"/>
      <c r="J17" s="439"/>
      <c r="K17" s="440"/>
      <c r="L17" s="441"/>
      <c r="M17" s="442"/>
      <c r="N17" s="443"/>
      <c r="O17" s="444"/>
      <c r="P17" s="343"/>
      <c r="Q17" s="198">
        <f t="shared" si="1"/>
        <v>0</v>
      </c>
      <c r="R17" s="103">
        <f>IF($A$1=1,"",IF($F$5="Corundum(+5%)",1.15*IF(AND('Datenbank Volumes'!J9=1,VOLUMES!G17="YES",SUM(H17:P17)&gt;0),SUM(H17:P17)*F17+(4.5),SUM(H17:P17)*F17),IF(AND('Datenbank Volumes'!J9=1,VOLUMES!G17="YES",SUM(H17:P17)&gt;0),SUM(H17:P17)*F17+(4.5),SUM(H17:P17)*F17)))</f>
        <v>0</v>
      </c>
      <c r="S17" s="403">
        <f>SUM(H17:P17)*VLOOKUP(B17,'Datenbank Volumes'!B:G,4,FALSE)</f>
        <v>0</v>
      </c>
    </row>
    <row r="18" spans="2:19" ht="18.75" x14ac:dyDescent="0.3">
      <c r="B18" s="54" t="s">
        <v>816</v>
      </c>
      <c r="C18" s="413" t="str">
        <f>IF(AND($S$1=1,Q18=0),"",VLOOKUP(B18,'Datenbank Volumes'!B:C,2,FALSE))</f>
        <v>Hardmoves 6 - Point Top Cut</v>
      </c>
      <c r="D18" s="413" t="str">
        <f>IF(AND($S$1=1,Q18=0),"",VLOOKUP(B18,'Datenbank Volumes'!B:D,3,FALSE))</f>
        <v>T-Nuts</v>
      </c>
      <c r="E18" s="437">
        <f>VLOOKUP(B18,'Datenbank Volumes'!B:N,10,FALSE)</f>
        <v>16.8</v>
      </c>
      <c r="F18" s="71">
        <f>IF($A$1=1,"",VLOOKUP(B18,'Datenbank Volumes'!$B$3:$U$1256,8,FALSE))</f>
        <v>160</v>
      </c>
      <c r="G18" s="201" t="s">
        <v>533</v>
      </c>
      <c r="H18" s="327"/>
      <c r="I18" s="438"/>
      <c r="J18" s="439"/>
      <c r="K18" s="440"/>
      <c r="L18" s="441"/>
      <c r="M18" s="442"/>
      <c r="N18" s="443"/>
      <c r="O18" s="444"/>
      <c r="P18" s="343"/>
      <c r="Q18" s="198">
        <f t="shared" si="1"/>
        <v>0</v>
      </c>
      <c r="R18" s="103">
        <f>IF($A$1=1,"",IF($F$5="Corundum(+5%)",1.15*IF(AND('Datenbank Volumes'!J10=1,VOLUMES!G18="YES",SUM(H18:P18)&gt;0),SUM(H18:P18)*F18+(4.5),SUM(H18:P18)*F18),IF(AND('Datenbank Volumes'!J10=1,VOLUMES!G18="YES",SUM(H18:P18)&gt;0),SUM(H18:P18)*F18+(4.5),SUM(H18:P18)*F18)))</f>
        <v>0</v>
      </c>
      <c r="S18" s="403">
        <f>SUM(H18:P18)*VLOOKUP(B18,'Datenbank Volumes'!B:G,4,FALSE)</f>
        <v>0</v>
      </c>
    </row>
    <row r="19" spans="2:19" ht="18.75" x14ac:dyDescent="0.3">
      <c r="B19" s="54" t="s">
        <v>815</v>
      </c>
      <c r="C19" s="413" t="str">
        <f>IF(AND($S$1=1,Q19=0),"",VLOOKUP(B19,'Datenbank Volumes'!B:C,2,FALSE))</f>
        <v>Hardmoves 7 - Cover</v>
      </c>
      <c r="D19" s="413" t="str">
        <f>IF(AND($S$1=1,Q19=0),"",VLOOKUP(B19,'Datenbank Volumes'!B:D,3,FALSE))</f>
        <v>T-Nuts</v>
      </c>
      <c r="E19" s="437">
        <f>VLOOKUP(B19,'Datenbank Volumes'!B:N,10,FALSE)</f>
        <v>9.3000000000000007</v>
      </c>
      <c r="F19" s="71">
        <f>IF($A$1=1,"",VLOOKUP(B19,'Datenbank Volumes'!$B$3:$U$1256,8,FALSE))</f>
        <v>70</v>
      </c>
      <c r="G19" s="201" t="s">
        <v>533</v>
      </c>
      <c r="H19" s="327"/>
      <c r="I19" s="438"/>
      <c r="J19" s="439"/>
      <c r="K19" s="440"/>
      <c r="L19" s="441"/>
      <c r="M19" s="442"/>
      <c r="N19" s="443"/>
      <c r="O19" s="444"/>
      <c r="P19" s="343"/>
      <c r="Q19" s="198">
        <f t="shared" si="1"/>
        <v>0</v>
      </c>
      <c r="R19" s="103">
        <f>IF($A$1=1,"",IF($F$5="Corundum(+5%)",1.15*IF(AND('Datenbank Volumes'!J11=1,VOLUMES!G19="YES",SUM(H19:P19)&gt;0),SUM(H19:P19)*F19+(4.5),SUM(H19:P19)*F19),IF(AND('Datenbank Volumes'!J11=1,VOLUMES!G19="YES",SUM(H19:P19)&gt;0),SUM(H19:P19)*F19+(4.5),SUM(H19:P19)*F19)))</f>
        <v>0</v>
      </c>
      <c r="S19" s="403">
        <f>SUM(H19:P19)*VLOOKUP(B19,'Datenbank Volumes'!B:G,4,FALSE)</f>
        <v>0</v>
      </c>
    </row>
    <row r="20" spans="2:19" ht="18.75" x14ac:dyDescent="0.3">
      <c r="B20" s="54" t="s">
        <v>814</v>
      </c>
      <c r="C20" s="413" t="str">
        <f>IF(AND($S$1=1,Q20=0),"",VLOOKUP(B20,'Datenbank Volumes'!B:C,2,FALSE))</f>
        <v>TW M1</v>
      </c>
      <c r="D20" s="413" t="str">
        <f>IF(AND($S$1=1,Q20=0),"",VLOOKUP(B20,'Datenbank Volumes'!B:D,3,FALSE))</f>
        <v>T-Nuts</v>
      </c>
      <c r="E20" s="437">
        <f>VLOOKUP(B20,'Datenbank Volumes'!B:N,10,FALSE)</f>
        <v>22</v>
      </c>
      <c r="F20" s="71">
        <f>IF($A$1=1,"",VLOOKUP(B20,'Datenbank Volumes'!$B$3:$U$1256,8,FALSE))</f>
        <v>300</v>
      </c>
      <c r="G20" s="201" t="s">
        <v>533</v>
      </c>
      <c r="H20" s="327"/>
      <c r="I20" s="438"/>
      <c r="J20" s="439"/>
      <c r="K20" s="440"/>
      <c r="L20" s="441"/>
      <c r="M20" s="442"/>
      <c r="N20" s="443"/>
      <c r="O20" s="444"/>
      <c r="P20" s="343"/>
      <c r="Q20" s="198">
        <f t="shared" si="1"/>
        <v>0</v>
      </c>
      <c r="R20" s="103">
        <f>IF($A$1=1,"",IF($F$5="Corundum(+5%)",1.15*IF(AND('Datenbank Volumes'!J12=1,VOLUMES!G20="YES",SUM(H20:P20)&gt;0),SUM(H20:P20)*F20+(4.5),SUM(H20:P20)*F20),IF(AND('Datenbank Volumes'!J12=1,VOLUMES!G20="YES",SUM(H20:P20)&gt;0),SUM(H20:P20)*F20+(4.5),SUM(H20:P20)*F20)))</f>
        <v>0</v>
      </c>
      <c r="S20" s="403">
        <f>SUM(H20:P20)*VLOOKUP(B20,'Datenbank Volumes'!B:G,4,FALSE)</f>
        <v>0</v>
      </c>
    </row>
    <row r="21" spans="2:19" ht="18.75" x14ac:dyDescent="0.3">
      <c r="B21" s="54" t="s">
        <v>813</v>
      </c>
      <c r="C21" s="413" t="str">
        <f>IF(AND($S$1=1,Q21=0),"",VLOOKUP(B21,'Datenbank Volumes'!B:C,2,FALSE))</f>
        <v>TW M2</v>
      </c>
      <c r="D21" s="413" t="str">
        <f>IF(AND($S$1=1,Q21=0),"",VLOOKUP(B21,'Datenbank Volumes'!B:D,3,FALSE))</f>
        <v>T-Nuts</v>
      </c>
      <c r="E21" s="437">
        <f>VLOOKUP(B21,'Datenbank Volumes'!B:N,10,FALSE)</f>
        <v>14</v>
      </c>
      <c r="F21" s="71">
        <f>IF($A$1=1,"",VLOOKUP(B21,'Datenbank Volumes'!$B$3:$U$1256,8,FALSE))</f>
        <v>190</v>
      </c>
      <c r="G21" s="201" t="s">
        <v>533</v>
      </c>
      <c r="H21" s="327"/>
      <c r="I21" s="438"/>
      <c r="J21" s="439"/>
      <c r="K21" s="440"/>
      <c r="L21" s="441"/>
      <c r="M21" s="442"/>
      <c r="N21" s="443"/>
      <c r="O21" s="444"/>
      <c r="P21" s="343"/>
      <c r="Q21" s="198">
        <f t="shared" si="1"/>
        <v>0</v>
      </c>
      <c r="R21" s="103">
        <f>IF($A$1=1,"",IF($F$5="Corundum(+5%)",1.15*IF(AND('Datenbank Volumes'!J13=1,VOLUMES!G21="YES",SUM(H21:P21)&gt;0),SUM(H21:P21)*F21+(4.5),SUM(H21:P21)*F21),IF(AND('Datenbank Volumes'!J13=1,VOLUMES!G21="YES",SUM(H21:P21)&gt;0),SUM(H21:P21)*F21+(4.5),SUM(H21:P21)*F21)))</f>
        <v>0</v>
      </c>
      <c r="S21" s="403">
        <f>SUM(H21:P21)*VLOOKUP(B21,'Datenbank Volumes'!B:G,4,FALSE)</f>
        <v>0</v>
      </c>
    </row>
    <row r="22" spans="2:19" ht="18.75" x14ac:dyDescent="0.3">
      <c r="B22" s="54" t="s">
        <v>812</v>
      </c>
      <c r="C22" s="413" t="str">
        <f>IF(AND($S$1=1,Q22=0),"",VLOOKUP(B22,'Datenbank Volumes'!B:C,2,FALSE))</f>
        <v>TW M3</v>
      </c>
      <c r="D22" s="413" t="str">
        <f>IF(AND($S$1=1,Q22=0),"",VLOOKUP(B22,'Datenbank Volumes'!B:D,3,FALSE))</f>
        <v>T-Nuts</v>
      </c>
      <c r="E22" s="437">
        <f>VLOOKUP(B22,'Datenbank Volumes'!B:N,10,FALSE)</f>
        <v>15</v>
      </c>
      <c r="F22" s="71">
        <f>IF($A$1=1,"",VLOOKUP(B22,'Datenbank Volumes'!$B$3:$U$1256,8,FALSE))</f>
        <v>240</v>
      </c>
      <c r="G22" s="201" t="s">
        <v>533</v>
      </c>
      <c r="H22" s="327"/>
      <c r="I22" s="438"/>
      <c r="J22" s="439"/>
      <c r="K22" s="440"/>
      <c r="L22" s="441"/>
      <c r="M22" s="442"/>
      <c r="N22" s="443"/>
      <c r="O22" s="444"/>
      <c r="P22" s="343"/>
      <c r="Q22" s="198">
        <f t="shared" si="1"/>
        <v>0</v>
      </c>
      <c r="R22" s="103">
        <f>IF($A$1=1,"",IF($F$5="Corundum(+5%)",1.15*IF(AND('Datenbank Volumes'!J14=1,VOLUMES!G22="YES",SUM(H22:P22)&gt;0),SUM(H22:P22)*F22+(4.5),SUM(H22:P22)*F22),IF(AND('Datenbank Volumes'!J14=1,VOLUMES!G22="YES",SUM(H22:P22)&gt;0),SUM(H22:P22)*F22+(4.5),SUM(H22:P22)*F22)))</f>
        <v>0</v>
      </c>
      <c r="S22" s="403">
        <f>SUM(H22:P22)*VLOOKUP(B22,'Datenbank Volumes'!B:G,4,FALSE)</f>
        <v>0</v>
      </c>
    </row>
    <row r="23" spans="2:19" ht="18.75" x14ac:dyDescent="0.3">
      <c r="B23" s="54" t="s">
        <v>811</v>
      </c>
      <c r="C23" s="413" t="str">
        <f>IF(AND($S$1=1,Q23=0),"",VLOOKUP(B23,'Datenbank Volumes'!B:C,2,FALSE))</f>
        <v>TW M4</v>
      </c>
      <c r="D23" s="413" t="str">
        <f>IF(AND($S$1=1,Q23=0),"",VLOOKUP(B23,'Datenbank Volumes'!B:D,3,FALSE))</f>
        <v>T-Nuts</v>
      </c>
      <c r="E23" s="437">
        <f>VLOOKUP(B23,'Datenbank Volumes'!B:N,10,FALSE)</f>
        <v>14</v>
      </c>
      <c r="F23" s="71">
        <f>IF($A$1=1,"",VLOOKUP(B23,'Datenbank Volumes'!$B$3:$U$1256,8,FALSE))</f>
        <v>240</v>
      </c>
      <c r="G23" s="201" t="s">
        <v>533</v>
      </c>
      <c r="H23" s="327"/>
      <c r="I23" s="438"/>
      <c r="J23" s="439"/>
      <c r="K23" s="440"/>
      <c r="L23" s="441"/>
      <c r="M23" s="442"/>
      <c r="N23" s="443"/>
      <c r="O23" s="444"/>
      <c r="P23" s="343"/>
      <c r="Q23" s="198">
        <f t="shared" si="1"/>
        <v>0</v>
      </c>
      <c r="R23" s="103">
        <f>IF($A$1=1,"",IF($F$5="Corundum(+5%)",1.15*IF(AND('Datenbank Volumes'!J15=1,VOLUMES!G23="YES",SUM(H23:P23)&gt;0),SUM(H23:P23)*F23+(4.5),SUM(H23:P23)*F23),IF(AND('Datenbank Volumes'!J15=1,VOLUMES!G23="YES",SUM(H23:P23)&gt;0),SUM(H23:P23)*F23+(4.5),SUM(H23:P23)*F23)))</f>
        <v>0</v>
      </c>
      <c r="S23" s="403">
        <f>SUM(H23:P23)*VLOOKUP(B23,'Datenbank Volumes'!B:G,4,FALSE)</f>
        <v>0</v>
      </c>
    </row>
    <row r="24" spans="2:19" ht="18.75" x14ac:dyDescent="0.3">
      <c r="B24" s="54" t="s">
        <v>810</v>
      </c>
      <c r="C24" s="413" t="str">
        <f>IF(AND($S$1=1,Q24=0),"",VLOOKUP(B24,'Datenbank Volumes'!B:C,2,FALSE))</f>
        <v>TW M5</v>
      </c>
      <c r="D24" s="413" t="str">
        <f>IF(AND($S$1=1,Q24=0),"",VLOOKUP(B24,'Datenbank Volumes'!B:D,3,FALSE))</f>
        <v>T-Nuts</v>
      </c>
      <c r="E24" s="437">
        <f>VLOOKUP(B24,'Datenbank Volumes'!B:N,10,FALSE)</f>
        <v>25</v>
      </c>
      <c r="F24" s="71">
        <f>IF($A$1=1,"",VLOOKUP(B24,'Datenbank Volumes'!$B$3:$U$1256,8,FALSE))</f>
        <v>260</v>
      </c>
      <c r="G24" s="201" t="s">
        <v>533</v>
      </c>
      <c r="H24" s="327"/>
      <c r="I24" s="438"/>
      <c r="J24" s="439"/>
      <c r="K24" s="440"/>
      <c r="L24" s="441"/>
      <c r="M24" s="442"/>
      <c r="N24" s="443"/>
      <c r="O24" s="444"/>
      <c r="P24" s="343"/>
      <c r="Q24" s="198">
        <f t="shared" si="1"/>
        <v>0</v>
      </c>
      <c r="R24" s="103">
        <f>IF($A$1=1,"",IF($F$5="Corundum(+5%)",1.15*IF(AND('Datenbank Volumes'!J16=1,VOLUMES!G24="YES",SUM(H24:P24)&gt;0),SUM(H24:P24)*F24+(4.5),SUM(H24:P24)*F24),IF(AND('Datenbank Volumes'!J16=1,VOLUMES!G24="YES",SUM(H24:P24)&gt;0),SUM(H24:P24)*F24+(4.5),SUM(H24:P24)*F24)))</f>
        <v>0</v>
      </c>
      <c r="S24" s="403">
        <f>SUM(H24:P24)*VLOOKUP(B24,'Datenbank Volumes'!B:G,4,FALSE)</f>
        <v>0</v>
      </c>
    </row>
    <row r="25" spans="2:19" ht="18.75" x14ac:dyDescent="0.3">
      <c r="B25" s="54" t="s">
        <v>809</v>
      </c>
      <c r="C25" s="413" t="str">
        <f>IF(AND($S$1=1,Q25=0),"",VLOOKUP(B25,'Datenbank Volumes'!B:C,2,FALSE))</f>
        <v>TW M6</v>
      </c>
      <c r="D25" s="413" t="str">
        <f>IF(AND($S$1=1,Q25=0),"",VLOOKUP(B25,'Datenbank Volumes'!B:D,3,FALSE))</f>
        <v>T-Nuts</v>
      </c>
      <c r="E25" s="437">
        <f>VLOOKUP(B25,'Datenbank Volumes'!B:N,10,FALSE)</f>
        <v>9</v>
      </c>
      <c r="F25" s="71">
        <f>IF($A$1=1,"",VLOOKUP(B25,'Datenbank Volumes'!$B$3:$U$1256,8,FALSE))</f>
        <v>180</v>
      </c>
      <c r="G25" s="201" t="s">
        <v>533</v>
      </c>
      <c r="H25" s="327"/>
      <c r="I25" s="438"/>
      <c r="J25" s="439"/>
      <c r="K25" s="440"/>
      <c r="L25" s="441"/>
      <c r="M25" s="442"/>
      <c r="N25" s="443"/>
      <c r="O25" s="444"/>
      <c r="P25" s="343"/>
      <c r="Q25" s="198">
        <f t="shared" si="1"/>
        <v>0</v>
      </c>
      <c r="R25" s="103">
        <f>IF($A$1=1,"",IF($F$5="Corundum(+5%)",1.15*IF(AND('Datenbank Volumes'!J17=1,VOLUMES!G25="YES",SUM(H25:P25)&gt;0),SUM(H25:P25)*F25+(4.5),SUM(H25:P25)*F25),IF(AND('Datenbank Volumes'!J17=1,VOLUMES!G25="YES",SUM(H25:P25)&gt;0),SUM(H25:P25)*F25+(4.5),SUM(H25:P25)*F25)))</f>
        <v>0</v>
      </c>
      <c r="S25" s="403">
        <f>SUM(H25:P25)*VLOOKUP(B25,'Datenbank Volumes'!B:G,4,FALSE)</f>
        <v>0</v>
      </c>
    </row>
    <row r="26" spans="2:19" ht="18.75" x14ac:dyDescent="0.3">
      <c r="B26" s="54" t="s">
        <v>808</v>
      </c>
      <c r="C26" s="413" t="str">
        <f>IF(AND($S$1=1,Q26=0),"",VLOOKUP(B26,'Datenbank Volumes'!B:C,2,FALSE))</f>
        <v>TW M7</v>
      </c>
      <c r="D26" s="413" t="str">
        <f>IF(AND($S$1=1,Q26=0),"",VLOOKUP(B26,'Datenbank Volumes'!B:D,3,FALSE))</f>
        <v>T-Nuts</v>
      </c>
      <c r="E26" s="437">
        <f>VLOOKUP(B26,'Datenbank Volumes'!B:N,10,FALSE)</f>
        <v>14</v>
      </c>
      <c r="F26" s="71">
        <f>IF($A$1=1,"",VLOOKUP(B26,'Datenbank Volumes'!$B$3:$U$1256,8,FALSE))</f>
        <v>150</v>
      </c>
      <c r="G26" s="201" t="s">
        <v>533</v>
      </c>
      <c r="H26" s="327"/>
      <c r="I26" s="438"/>
      <c r="J26" s="439"/>
      <c r="K26" s="440"/>
      <c r="L26" s="441"/>
      <c r="M26" s="442"/>
      <c r="N26" s="443"/>
      <c r="O26" s="444"/>
      <c r="P26" s="343"/>
      <c r="Q26" s="198">
        <f t="shared" si="1"/>
        <v>0</v>
      </c>
      <c r="R26" s="103">
        <f>IF($A$1=1,"",IF($F$5="Corundum(+5%)",1.15*IF(AND('Datenbank Volumes'!J18=1,VOLUMES!G26="YES",SUM(H26:P26)&gt;0),SUM(H26:P26)*F26+(4.5),SUM(H26:P26)*F26),IF(AND('Datenbank Volumes'!J18=1,VOLUMES!G26="YES",SUM(H26:P26)&gt;0),SUM(H26:P26)*F26+(4.5),SUM(H26:P26)*F26)))</f>
        <v>0</v>
      </c>
      <c r="S26" s="403">
        <f>SUM(H26:P26)*VLOOKUP(B26,'Datenbank Volumes'!B:G,4,FALSE)</f>
        <v>0</v>
      </c>
    </row>
    <row r="27" spans="2:19" ht="18.75" x14ac:dyDescent="0.3">
      <c r="B27" s="54" t="s">
        <v>807</v>
      </c>
      <c r="C27" s="413" t="str">
        <f>IF(AND($S$1=1,Q27=0),"",VLOOKUP(B27,'Datenbank Volumes'!B:C,2,FALSE))</f>
        <v>TW M8</v>
      </c>
      <c r="D27" s="413" t="str">
        <f>IF(AND($S$1=1,Q27=0),"",VLOOKUP(B27,'Datenbank Volumes'!B:D,3,FALSE))</f>
        <v>T-Nuts</v>
      </c>
      <c r="E27" s="437">
        <f>VLOOKUP(B27,'Datenbank Volumes'!B:N,10,FALSE)</f>
        <v>7</v>
      </c>
      <c r="F27" s="71">
        <f>IF($A$1=1,"",VLOOKUP(B27,'Datenbank Volumes'!$B$3:$U$1256,8,FALSE))</f>
        <v>120</v>
      </c>
      <c r="G27" s="201" t="s">
        <v>533</v>
      </c>
      <c r="H27" s="327"/>
      <c r="I27" s="438"/>
      <c r="J27" s="439"/>
      <c r="K27" s="440"/>
      <c r="L27" s="441"/>
      <c r="M27" s="442"/>
      <c r="N27" s="443"/>
      <c r="O27" s="444"/>
      <c r="P27" s="343"/>
      <c r="Q27" s="198">
        <f t="shared" si="1"/>
        <v>0</v>
      </c>
      <c r="R27" s="103">
        <f>IF($A$1=1,"",IF($F$5="Corundum(+5%)",1.15*IF(AND('Datenbank Volumes'!J19=1,VOLUMES!G27="YES",SUM(H27:P27)&gt;0),SUM(H27:P27)*F27+(4.5),SUM(H27:P27)*F27),IF(AND('Datenbank Volumes'!J19=1,VOLUMES!G27="YES",SUM(H27:P27)&gt;0),SUM(H27:P27)*F27+(4.5),SUM(H27:P27)*F27)))</f>
        <v>0</v>
      </c>
      <c r="S27" s="403">
        <f>SUM(H27:P27)*VLOOKUP(B27,'Datenbank Volumes'!B:G,4,FALSE)</f>
        <v>0</v>
      </c>
    </row>
    <row r="28" spans="2:19" ht="18.75" x14ac:dyDescent="0.3">
      <c r="B28" s="54" t="s">
        <v>806</v>
      </c>
      <c r="C28" s="413" t="str">
        <f>IF(AND($S$1=1,Q28=0),"",VLOOKUP(B28,'Datenbank Volumes'!B:C,2,FALSE))</f>
        <v>Gonzo 1</v>
      </c>
      <c r="D28" s="413" t="str">
        <f>IF(AND($S$1=1,Q28=0),"",VLOOKUP(B28,'Datenbank Volumes'!B:D,3,FALSE))</f>
        <v>T-Nuts</v>
      </c>
      <c r="E28" s="437">
        <f>VLOOKUP(B28,'Datenbank Volumes'!B:N,10,FALSE)</f>
        <v>1</v>
      </c>
      <c r="F28" s="71">
        <f>IF($A$1=1,"",VLOOKUP(B28,'Datenbank Volumes'!$B$3:$U$1256,8,FALSE))</f>
        <v>35</v>
      </c>
      <c r="G28" s="201" t="s">
        <v>533</v>
      </c>
      <c r="H28" s="327"/>
      <c r="I28" s="438"/>
      <c r="J28" s="439"/>
      <c r="K28" s="440"/>
      <c r="L28" s="441"/>
      <c r="M28" s="442"/>
      <c r="N28" s="443"/>
      <c r="O28" s="444"/>
      <c r="P28" s="343"/>
      <c r="Q28" s="198">
        <f t="shared" si="1"/>
        <v>0</v>
      </c>
      <c r="R28" s="103">
        <f>IF($A$1=1,"",IF($F$5="Corundum(+5%)",1.15*IF(AND('Datenbank Volumes'!J20=1,VOLUMES!G28="YES",SUM(H28:P28)&gt;0),SUM(H28:P28)*F28+(4.5),SUM(H28:P28)*F28),IF(AND('Datenbank Volumes'!J20=1,VOLUMES!G28="YES",SUM(H28:P28)&gt;0),SUM(H28:P28)*F28+(4.5),SUM(H28:P28)*F28)))</f>
        <v>0</v>
      </c>
      <c r="S28" s="403">
        <f>SUM(H28:P28)*VLOOKUP(B28,'Datenbank Volumes'!B:G,4,FALSE)</f>
        <v>0</v>
      </c>
    </row>
    <row r="29" spans="2:19" ht="18.75" x14ac:dyDescent="0.3">
      <c r="B29" s="54" t="s">
        <v>805</v>
      </c>
      <c r="C29" s="413" t="str">
        <f>IF(AND($S$1=1,Q29=0),"",VLOOKUP(B29,'Datenbank Volumes'!B:C,2,FALSE))</f>
        <v>Gonzo 2</v>
      </c>
      <c r="D29" s="413" t="str">
        <f>IF(AND($S$1=1,Q29=0),"",VLOOKUP(B29,'Datenbank Volumes'!B:D,3,FALSE))</f>
        <v>T-Nuts</v>
      </c>
      <c r="E29" s="437">
        <f>VLOOKUP(B29,'Datenbank Volumes'!B:N,10,FALSE)</f>
        <v>4</v>
      </c>
      <c r="F29" s="71">
        <f>IF($A$1=1,"",VLOOKUP(B29,'Datenbank Volumes'!$B$3:$U$1256,8,FALSE))</f>
        <v>75</v>
      </c>
      <c r="G29" s="201" t="s">
        <v>533</v>
      </c>
      <c r="H29" s="327"/>
      <c r="I29" s="438"/>
      <c r="J29" s="439"/>
      <c r="K29" s="440"/>
      <c r="L29" s="441"/>
      <c r="M29" s="442"/>
      <c r="N29" s="443"/>
      <c r="O29" s="444"/>
      <c r="P29" s="343"/>
      <c r="Q29" s="198">
        <f t="shared" si="1"/>
        <v>0</v>
      </c>
      <c r="R29" s="103">
        <f>IF($A$1=1,"",IF($F$5="Corundum(+5%)",1.15*IF(AND('Datenbank Volumes'!J21=1,VOLUMES!G29="YES",SUM(H29:P29)&gt;0),SUM(H29:P29)*F29+(4.5),SUM(H29:P29)*F29),IF(AND('Datenbank Volumes'!J21=1,VOLUMES!G29="YES",SUM(H29:P29)&gt;0),SUM(H29:P29)*F29+(4.5),SUM(H29:P29)*F29)))</f>
        <v>0</v>
      </c>
      <c r="S29" s="403">
        <f>SUM(H29:P29)*VLOOKUP(B29,'Datenbank Volumes'!B:G,4,FALSE)</f>
        <v>0</v>
      </c>
    </row>
    <row r="30" spans="2:19" ht="18.75" x14ac:dyDescent="0.3">
      <c r="B30" s="54" t="s">
        <v>804</v>
      </c>
      <c r="C30" s="413" t="str">
        <f>IF(AND($S$1=1,Q30=0),"",VLOOKUP(B30,'Datenbank Volumes'!B:C,2,FALSE))</f>
        <v>Gonzo 3</v>
      </c>
      <c r="D30" s="413" t="str">
        <f>IF(AND($S$1=1,Q30=0),"",VLOOKUP(B30,'Datenbank Volumes'!B:D,3,FALSE))</f>
        <v>T-Nuts</v>
      </c>
      <c r="E30" s="437">
        <f>VLOOKUP(B30,'Datenbank Volumes'!B:N,10,FALSE)</f>
        <v>3.8</v>
      </c>
      <c r="F30" s="71">
        <f>IF($A$1=1,"",VLOOKUP(B30,'Datenbank Volumes'!$B$3:$U$1256,8,FALSE))</f>
        <v>85</v>
      </c>
      <c r="G30" s="201" t="s">
        <v>533</v>
      </c>
      <c r="H30" s="327"/>
      <c r="I30" s="438"/>
      <c r="J30" s="439"/>
      <c r="K30" s="440"/>
      <c r="L30" s="441"/>
      <c r="M30" s="442"/>
      <c r="N30" s="443"/>
      <c r="O30" s="444"/>
      <c r="P30" s="343"/>
      <c r="Q30" s="198">
        <f t="shared" si="1"/>
        <v>0</v>
      </c>
      <c r="R30" s="103">
        <f>IF($A$1=1,"",IF($F$5="Corundum(+5%)",1.15*IF(AND('Datenbank Volumes'!J22=1,VOLUMES!G30="YES",SUM(H30:P30)&gt;0),SUM(H30:P30)*F30+(4.5),SUM(H30:P30)*F30),IF(AND('Datenbank Volumes'!J22=1,VOLUMES!G30="YES",SUM(H30:P30)&gt;0),SUM(H30:P30)*F30+(4.5),SUM(H30:P30)*F30)))</f>
        <v>0</v>
      </c>
      <c r="S30" s="403">
        <f>SUM(H30:P30)*VLOOKUP(B30,'Datenbank Volumes'!B:G,4,FALSE)</f>
        <v>0</v>
      </c>
    </row>
    <row r="31" spans="2:19" ht="18.75" x14ac:dyDescent="0.3">
      <c r="B31" s="54" t="s">
        <v>803</v>
      </c>
      <c r="C31" s="413" t="str">
        <f>IF(AND($S$1=1,Q31=0),"",VLOOKUP(B31,'Datenbank Volumes'!B:C,2,FALSE))</f>
        <v>Gonzo 4-400</v>
      </c>
      <c r="D31" s="413" t="str">
        <f>IF(AND($S$1=1,Q31=0),"",VLOOKUP(B31,'Datenbank Volumes'!B:D,3,FALSE))</f>
        <v>T-Nuts</v>
      </c>
      <c r="E31" s="437">
        <f>VLOOKUP(B31,'Datenbank Volumes'!B:N,10,FALSE)</f>
        <v>2.2999999999999998</v>
      </c>
      <c r="F31" s="71">
        <f>IF($A$1=1,"",VLOOKUP(B31,'Datenbank Volumes'!$B$3:$U$1256,8,FALSE))</f>
        <v>50</v>
      </c>
      <c r="G31" s="201" t="s">
        <v>533</v>
      </c>
      <c r="H31" s="327"/>
      <c r="I31" s="438"/>
      <c r="J31" s="439"/>
      <c r="K31" s="440"/>
      <c r="L31" s="441"/>
      <c r="M31" s="442"/>
      <c r="N31" s="443"/>
      <c r="O31" s="444"/>
      <c r="P31" s="343"/>
      <c r="Q31" s="198">
        <f t="shared" si="1"/>
        <v>0</v>
      </c>
      <c r="R31" s="103">
        <f>IF($A$1=1,"",IF($F$5="Corundum(+5%)",1.15*IF(AND('Datenbank Volumes'!J23=1,VOLUMES!G31="YES",SUM(H31:P31)&gt;0),SUM(H31:P31)*F31+(4.5),SUM(H31:P31)*F31),IF(AND('Datenbank Volumes'!J23=1,VOLUMES!G31="YES",SUM(H31:P31)&gt;0),SUM(H31:P31)*F31+(4.5),SUM(H31:P31)*F31)))</f>
        <v>0</v>
      </c>
      <c r="S31" s="403">
        <f>SUM(H31:P31)*VLOOKUP(B31,'Datenbank Volumes'!B:G,4,FALSE)</f>
        <v>0</v>
      </c>
    </row>
    <row r="32" spans="2:19" ht="18.75" x14ac:dyDescent="0.3">
      <c r="B32" s="54" t="s">
        <v>802</v>
      </c>
      <c r="C32" s="413" t="str">
        <f>IF(AND($S$1=1,Q32=0),"",VLOOKUP(B32,'Datenbank Volumes'!B:C,2,FALSE))</f>
        <v>Gonzo 5-400</v>
      </c>
      <c r="D32" s="413" t="str">
        <f>IF(AND($S$1=1,Q32=0),"",VLOOKUP(B32,'Datenbank Volumes'!B:D,3,FALSE))</f>
        <v>T-Nuts</v>
      </c>
      <c r="E32" s="437">
        <f>VLOOKUP(B32,'Datenbank Volumes'!B:N,10,FALSE)</f>
        <v>2</v>
      </c>
      <c r="F32" s="71">
        <f>IF($A$1=1,"",VLOOKUP(B32,'Datenbank Volumes'!$B$3:$U$1256,8,FALSE))</f>
        <v>45</v>
      </c>
      <c r="G32" s="201" t="s">
        <v>533</v>
      </c>
      <c r="H32" s="327"/>
      <c r="I32" s="438"/>
      <c r="J32" s="439"/>
      <c r="K32" s="440"/>
      <c r="L32" s="441"/>
      <c r="M32" s="442"/>
      <c r="N32" s="443"/>
      <c r="O32" s="444"/>
      <c r="P32" s="343"/>
      <c r="Q32" s="198">
        <f t="shared" si="1"/>
        <v>0</v>
      </c>
      <c r="R32" s="103">
        <f>IF($A$1=1,"",IF($F$5="Corundum(+5%)",1.15*IF(AND('Datenbank Volumes'!J24=1,VOLUMES!G32="YES",SUM(H32:P32)&gt;0),SUM(H32:P32)*F32+(4.5),SUM(H32:P32)*F32),IF(AND('Datenbank Volumes'!J24=1,VOLUMES!G32="YES",SUM(H32:P32)&gt;0),SUM(H32:P32)*F32+(4.5),SUM(H32:P32)*F32)))</f>
        <v>0</v>
      </c>
      <c r="S32" s="403">
        <f>SUM(H32:P32)*VLOOKUP(B32,'Datenbank Volumes'!B:G,4,FALSE)</f>
        <v>0</v>
      </c>
    </row>
    <row r="33" spans="2:19" ht="18.75" x14ac:dyDescent="0.3">
      <c r="B33" s="54" t="s">
        <v>801</v>
      </c>
      <c r="C33" s="413" t="str">
        <f>IF(AND($S$1=1,Q33=0),"",VLOOKUP(B33,'Datenbank Volumes'!B:C,2,FALSE))</f>
        <v>Gonzo 6-400</v>
      </c>
      <c r="D33" s="413" t="str">
        <f>IF(AND($S$1=1,Q33=0),"",VLOOKUP(B33,'Datenbank Volumes'!B:D,3,FALSE))</f>
        <v>T-Nuts</v>
      </c>
      <c r="E33" s="437">
        <f>VLOOKUP(B33,'Datenbank Volumes'!B:N,10,FALSE)</f>
        <v>1.7</v>
      </c>
      <c r="F33" s="71">
        <f>IF($A$1=1,"",VLOOKUP(B33,'Datenbank Volumes'!$B$3:$U$1256,8,FALSE))</f>
        <v>45</v>
      </c>
      <c r="G33" s="201" t="s">
        <v>533</v>
      </c>
      <c r="H33" s="327"/>
      <c r="I33" s="438"/>
      <c r="J33" s="439"/>
      <c r="K33" s="440"/>
      <c r="L33" s="441"/>
      <c r="M33" s="442"/>
      <c r="N33" s="443"/>
      <c r="O33" s="444"/>
      <c r="P33" s="343"/>
      <c r="Q33" s="198">
        <f t="shared" si="1"/>
        <v>0</v>
      </c>
      <c r="R33" s="103">
        <f>IF($A$1=1,"",IF($F$5="Corundum(+5%)",1.15*IF(AND('Datenbank Volumes'!J25=1,VOLUMES!G33="YES",SUM(H33:P33)&gt;0),SUM(H33:P33)*F33+(4.5),SUM(H33:P33)*F33),IF(AND('Datenbank Volumes'!J25=1,VOLUMES!G33="YES",SUM(H33:P33)&gt;0),SUM(H33:P33)*F33+(4.5),SUM(H33:P33)*F33)))</f>
        <v>0</v>
      </c>
      <c r="S33" s="403">
        <f>SUM(H33:P33)*VLOOKUP(B33,'Datenbank Volumes'!B:G,4,FALSE)</f>
        <v>0</v>
      </c>
    </row>
    <row r="34" spans="2:19" ht="18.75" x14ac:dyDescent="0.3">
      <c r="B34" s="54" t="s">
        <v>800</v>
      </c>
      <c r="C34" s="413" t="str">
        <f>IF(AND($S$1=1,Q34=0),"",VLOOKUP(B34,'Datenbank Volumes'!B:C,2,FALSE))</f>
        <v>Gonzo 7-400</v>
      </c>
      <c r="D34" s="413" t="str">
        <f>IF(AND($S$1=1,Q34=0),"",VLOOKUP(B34,'Datenbank Volumes'!B:D,3,FALSE))</f>
        <v>T-Nuts</v>
      </c>
      <c r="E34" s="437">
        <f>VLOOKUP(B34,'Datenbank Volumes'!B:N,10,FALSE)</f>
        <v>1.4</v>
      </c>
      <c r="F34" s="71">
        <f>IF($A$1=1,"",VLOOKUP(B34,'Datenbank Volumes'!$B$3:$U$1256,8,FALSE))</f>
        <v>45</v>
      </c>
      <c r="G34" s="201" t="s">
        <v>533</v>
      </c>
      <c r="H34" s="327"/>
      <c r="I34" s="438"/>
      <c r="J34" s="439"/>
      <c r="K34" s="440"/>
      <c r="L34" s="441"/>
      <c r="M34" s="442"/>
      <c r="N34" s="443"/>
      <c r="O34" s="444"/>
      <c r="P34" s="343"/>
      <c r="Q34" s="198">
        <f t="shared" si="1"/>
        <v>0</v>
      </c>
      <c r="R34" s="103">
        <f>IF($A$1=1,"",IF($F$5="Corundum(+5%)",1.15*IF(AND('Datenbank Volumes'!J26=1,VOLUMES!G34="YES",SUM(H34:P34)&gt;0),SUM(H34:P34)*F34+(4.5),SUM(H34:P34)*F34),IF(AND('Datenbank Volumes'!J26=1,VOLUMES!G34="YES",SUM(H34:P34)&gt;0),SUM(H34:P34)*F34+(4.5),SUM(H34:P34)*F34)))</f>
        <v>0</v>
      </c>
      <c r="S34" s="403">
        <f>SUM(H34:P34)*VLOOKUP(B34,'Datenbank Volumes'!B:G,4,FALSE)</f>
        <v>0</v>
      </c>
    </row>
    <row r="35" spans="2:19" ht="18.75" x14ac:dyDescent="0.3">
      <c r="B35" s="54" t="s">
        <v>799</v>
      </c>
      <c r="C35" s="413" t="str">
        <f>IF(AND($S$1=1,Q35=0),"",VLOOKUP(B35,'Datenbank Volumes'!B:C,2,FALSE))</f>
        <v>Gonzo 8-400</v>
      </c>
      <c r="D35" s="413" t="str">
        <f>IF(AND($S$1=1,Q35=0),"",VLOOKUP(B35,'Datenbank Volumes'!B:D,3,FALSE))</f>
        <v>T-Nuts</v>
      </c>
      <c r="E35" s="437">
        <f>VLOOKUP(B35,'Datenbank Volumes'!B:N,10,FALSE)</f>
        <v>2</v>
      </c>
      <c r="F35" s="71">
        <f>IF($A$1=1,"",VLOOKUP(B35,'Datenbank Volumes'!$B$3:$U$1256,8,FALSE))</f>
        <v>50</v>
      </c>
      <c r="G35" s="201" t="s">
        <v>533</v>
      </c>
      <c r="H35" s="327"/>
      <c r="I35" s="438"/>
      <c r="J35" s="439"/>
      <c r="K35" s="440"/>
      <c r="L35" s="441"/>
      <c r="M35" s="442"/>
      <c r="N35" s="443"/>
      <c r="O35" s="444"/>
      <c r="P35" s="343"/>
      <c r="Q35" s="198">
        <f t="shared" si="1"/>
        <v>0</v>
      </c>
      <c r="R35" s="103">
        <f>IF($A$1=1,"",IF($F$5="Corundum(+5%)",1.15*IF(AND('Datenbank Volumes'!J27=1,VOLUMES!G35="YES",SUM(H35:P35)&gt;0),SUM(H35:P35)*F35+(4.5),SUM(H35:P35)*F35),IF(AND('Datenbank Volumes'!J27=1,VOLUMES!G35="YES",SUM(H35:P35)&gt;0),SUM(H35:P35)*F35+(4.5),SUM(H35:P35)*F35)))</f>
        <v>0</v>
      </c>
      <c r="S35" s="403">
        <f>SUM(H35:P35)*VLOOKUP(B35,'Datenbank Volumes'!B:G,4,FALSE)</f>
        <v>0</v>
      </c>
    </row>
    <row r="36" spans="2:19" ht="18.75" x14ac:dyDescent="0.3">
      <c r="B36" s="54" t="s">
        <v>798</v>
      </c>
      <c r="C36" s="413" t="str">
        <f>IF(AND($S$1=1,Q36=0),"",VLOOKUP(B36,'Datenbank Volumes'!B:C,2,FALSE))</f>
        <v>Gonzo 9-400</v>
      </c>
      <c r="D36" s="413" t="str">
        <f>IF(AND($S$1=1,Q36=0),"",VLOOKUP(B36,'Datenbank Volumes'!B:D,3,FALSE))</f>
        <v>T-Nuts</v>
      </c>
      <c r="E36" s="437">
        <f>VLOOKUP(B36,'Datenbank Volumes'!B:N,10,FALSE)</f>
        <v>2</v>
      </c>
      <c r="F36" s="71">
        <f>IF($A$1=1,"",VLOOKUP(B36,'Datenbank Volumes'!$B$3:$U$1256,8,FALSE))</f>
        <v>50</v>
      </c>
      <c r="G36" s="201" t="s">
        <v>533</v>
      </c>
      <c r="H36" s="327"/>
      <c r="I36" s="438"/>
      <c r="J36" s="439"/>
      <c r="K36" s="440"/>
      <c r="L36" s="441"/>
      <c r="M36" s="442"/>
      <c r="N36" s="443"/>
      <c r="O36" s="444"/>
      <c r="P36" s="343"/>
      <c r="Q36" s="198">
        <f t="shared" si="1"/>
        <v>0</v>
      </c>
      <c r="R36" s="103">
        <f>IF($A$1=1,"",IF($F$5="Corundum(+5%)",1.15*IF(AND('Datenbank Volumes'!J28=1,VOLUMES!G36="YES",SUM(H36:P36)&gt;0),SUM(H36:P36)*F36+(4.5),SUM(H36:P36)*F36),IF(AND('Datenbank Volumes'!J28=1,VOLUMES!G36="YES",SUM(H36:P36)&gt;0),SUM(H36:P36)*F36+(4.5),SUM(H36:P36)*F36)))</f>
        <v>0</v>
      </c>
      <c r="S36" s="403">
        <f>SUM(H36:P36)*VLOOKUP(B36,'Datenbank Volumes'!B:G,4,FALSE)</f>
        <v>0</v>
      </c>
    </row>
    <row r="37" spans="2:19" ht="18.75" x14ac:dyDescent="0.3">
      <c r="B37" s="54" t="s">
        <v>797</v>
      </c>
      <c r="C37" s="413" t="str">
        <f>IF(AND($S$1=1,Q37=0),"",VLOOKUP(B37,'Datenbank Volumes'!B:C,2,FALSE))</f>
        <v>Gonzo 10-400</v>
      </c>
      <c r="D37" s="413" t="str">
        <f>IF(AND($S$1=1,Q37=0),"",VLOOKUP(B37,'Datenbank Volumes'!B:D,3,FALSE))</f>
        <v>T-Nuts</v>
      </c>
      <c r="E37" s="437">
        <f>VLOOKUP(B37,'Datenbank Volumes'!B:N,10,FALSE)</f>
        <v>2</v>
      </c>
      <c r="F37" s="71">
        <f>IF($A$1=1,"",VLOOKUP(B37,'Datenbank Volumes'!$B$3:$U$1256,8,FALSE))</f>
        <v>70</v>
      </c>
      <c r="G37" s="201" t="s">
        <v>533</v>
      </c>
      <c r="H37" s="327"/>
      <c r="I37" s="438"/>
      <c r="J37" s="439"/>
      <c r="K37" s="440"/>
      <c r="L37" s="441"/>
      <c r="M37" s="442"/>
      <c r="N37" s="443"/>
      <c r="O37" s="444"/>
      <c r="P37" s="343"/>
      <c r="Q37" s="198">
        <f t="shared" si="1"/>
        <v>0</v>
      </c>
      <c r="R37" s="103">
        <f>IF($A$1=1,"",IF($F$5="Corundum(+5%)",1.15*IF(AND('Datenbank Volumes'!J29=1,VOLUMES!G37="YES",SUM(H37:P37)&gt;0),SUM(H37:P37)*F37+(4.5),SUM(H37:P37)*F37),IF(AND('Datenbank Volumes'!J29=1,VOLUMES!G37="YES",SUM(H37:P37)&gt;0),SUM(H37:P37)*F37+(4.5),SUM(H37:P37)*F37)))</f>
        <v>0</v>
      </c>
      <c r="S37" s="403">
        <f>SUM(H37:P37)*VLOOKUP(B37,'Datenbank Volumes'!B:G,4,FALSE)</f>
        <v>0</v>
      </c>
    </row>
    <row r="38" spans="2:19" ht="18.75" x14ac:dyDescent="0.3">
      <c r="B38" s="54" t="s">
        <v>796</v>
      </c>
      <c r="C38" s="413" t="str">
        <f>IF(AND($S$1=1,Q38=0),"",VLOOKUP(B38,'Datenbank Volumes'!B:C,2,FALSE))</f>
        <v>Gonzo 11-400</v>
      </c>
      <c r="D38" s="413" t="str">
        <f>IF(AND($S$1=1,Q38=0),"",VLOOKUP(B38,'Datenbank Volumes'!B:D,3,FALSE))</f>
        <v>T-Nuts</v>
      </c>
      <c r="E38" s="437">
        <f>VLOOKUP(B38,'Datenbank Volumes'!B:N,10,FALSE)</f>
        <v>3.5</v>
      </c>
      <c r="F38" s="71">
        <f>IF($A$1=1,"",VLOOKUP(B38,'Datenbank Volumes'!$B$3:$U$1256,8,FALSE))</f>
        <v>90</v>
      </c>
      <c r="G38" s="201" t="s">
        <v>533</v>
      </c>
      <c r="H38" s="327"/>
      <c r="I38" s="438"/>
      <c r="J38" s="439"/>
      <c r="K38" s="440"/>
      <c r="L38" s="441"/>
      <c r="M38" s="442"/>
      <c r="N38" s="443"/>
      <c r="O38" s="444"/>
      <c r="P38" s="343"/>
      <c r="Q38" s="198">
        <f t="shared" si="1"/>
        <v>0</v>
      </c>
      <c r="R38" s="103">
        <f>IF($A$1=1,"",IF($F$5="Corundum(+5%)",1.15*IF(AND('Datenbank Volumes'!J30=1,VOLUMES!G38="YES",SUM(H38:P38)&gt;0),SUM(H38:P38)*F38+(4.5),SUM(H38:P38)*F38),IF(AND('Datenbank Volumes'!J30=1,VOLUMES!G38="YES",SUM(H38:P38)&gt;0),SUM(H38:P38)*F38+(4.5),SUM(H38:P38)*F38)))</f>
        <v>0</v>
      </c>
      <c r="S38" s="403">
        <f>SUM(H38:P38)*VLOOKUP(B38,'Datenbank Volumes'!B:G,4,FALSE)</f>
        <v>0</v>
      </c>
    </row>
    <row r="39" spans="2:19" ht="18.75" x14ac:dyDescent="0.3">
      <c r="B39" s="54" t="s">
        <v>795</v>
      </c>
      <c r="C39" s="413" t="str">
        <f>IF(AND($S$1=1,Q39=0),"",VLOOKUP(B39,'Datenbank Volumes'!B:C,2,FALSE))</f>
        <v>Gonzo 12-400</v>
      </c>
      <c r="D39" s="413" t="str">
        <f>IF(AND($S$1=1,Q39=0),"",VLOOKUP(B39,'Datenbank Volumes'!B:D,3,FALSE))</f>
        <v>T-Nuts</v>
      </c>
      <c r="E39" s="437">
        <f>VLOOKUP(B39,'Datenbank Volumes'!B:N,10,FALSE)</f>
        <v>3.5</v>
      </c>
      <c r="F39" s="71">
        <f>IF($A$1=1,"",VLOOKUP(B39,'Datenbank Volumes'!$B$3:$U$1256,8,FALSE))</f>
        <v>90</v>
      </c>
      <c r="G39" s="201" t="s">
        <v>533</v>
      </c>
      <c r="H39" s="327"/>
      <c r="I39" s="438"/>
      <c r="J39" s="439"/>
      <c r="K39" s="440"/>
      <c r="L39" s="441"/>
      <c r="M39" s="442"/>
      <c r="N39" s="443"/>
      <c r="O39" s="444"/>
      <c r="P39" s="343"/>
      <c r="Q39" s="198">
        <f t="shared" si="1"/>
        <v>0</v>
      </c>
      <c r="R39" s="103">
        <f>IF($A$1=1,"",IF($F$5="Corundum(+5%)",1.15*IF(AND('Datenbank Volumes'!J31=1,VOLUMES!G39="YES",SUM(H39:P39)&gt;0),SUM(H39:P39)*F39+(4.5),SUM(H39:P39)*F39),IF(AND('Datenbank Volumes'!J31=1,VOLUMES!G39="YES",SUM(H39:P39)&gt;0),SUM(H39:P39)*F39+(4.5),SUM(H39:P39)*F39)))</f>
        <v>0</v>
      </c>
      <c r="S39" s="403">
        <f>SUM(H39:P39)*VLOOKUP(B39,'Datenbank Volumes'!B:G,4,FALSE)</f>
        <v>0</v>
      </c>
    </row>
    <row r="40" spans="2:19" ht="18.75" x14ac:dyDescent="0.3">
      <c r="B40" s="54" t="s">
        <v>794</v>
      </c>
      <c r="C40" s="413" t="str">
        <f>IF(AND($S$1=1,Q40=0),"",VLOOKUP(B40,'Datenbank Volumes'!B:C,2,FALSE))</f>
        <v>Gonzo 13-400</v>
      </c>
      <c r="D40" s="413" t="str">
        <f>IF(AND($S$1=1,Q40=0),"",VLOOKUP(B40,'Datenbank Volumes'!B:D,3,FALSE))</f>
        <v>T-Nuts</v>
      </c>
      <c r="E40" s="437">
        <f>VLOOKUP(B40,'Datenbank Volumes'!B:N,10,FALSE)</f>
        <v>2</v>
      </c>
      <c r="F40" s="71">
        <f>IF($A$1=1,"",VLOOKUP(B40,'Datenbank Volumes'!$B$3:$U$1256,8,FALSE))</f>
        <v>70</v>
      </c>
      <c r="G40" s="201" t="s">
        <v>533</v>
      </c>
      <c r="H40" s="327"/>
      <c r="I40" s="438"/>
      <c r="J40" s="439"/>
      <c r="K40" s="440"/>
      <c r="L40" s="441"/>
      <c r="M40" s="442"/>
      <c r="N40" s="443"/>
      <c r="O40" s="444"/>
      <c r="P40" s="343"/>
      <c r="Q40" s="198">
        <f t="shared" si="1"/>
        <v>0</v>
      </c>
      <c r="R40" s="103">
        <f>IF($A$1=1,"",IF($F$5="Corundum(+5%)",1.15*IF(AND('Datenbank Volumes'!J32=1,VOLUMES!G40="YES",SUM(H40:P40)&gt;0),SUM(H40:P40)*F40+(4.5),SUM(H40:P40)*F40),IF(AND('Datenbank Volumes'!J32=1,VOLUMES!G40="YES",SUM(H40:P40)&gt;0),SUM(H40:P40)*F40+(4.5),SUM(H40:P40)*F40)))</f>
        <v>0</v>
      </c>
      <c r="S40" s="403">
        <f>SUM(H40:P40)*VLOOKUP(B40,'Datenbank Volumes'!B:G,4,FALSE)</f>
        <v>0</v>
      </c>
    </row>
    <row r="41" spans="2:19" ht="18.75" x14ac:dyDescent="0.3">
      <c r="B41" s="54" t="s">
        <v>793</v>
      </c>
      <c r="C41" s="413" t="str">
        <f>IF(AND($S$1=1,Q41=0),"",VLOOKUP(B41,'Datenbank Volumes'!B:C,2,FALSE))</f>
        <v>Gonzo 4-600</v>
      </c>
      <c r="D41" s="413" t="str">
        <f>IF(AND($S$1=1,Q41=0),"",VLOOKUP(B41,'Datenbank Volumes'!B:D,3,FALSE))</f>
        <v>T-Nuts</v>
      </c>
      <c r="E41" s="437">
        <f>VLOOKUP(B41,'Datenbank Volumes'!B:N,10,FALSE)</f>
        <v>5.3</v>
      </c>
      <c r="F41" s="71">
        <f>IF($A$1=1,"",VLOOKUP(B41,'Datenbank Volumes'!$B$3:$U$1256,8,FALSE))</f>
        <v>140</v>
      </c>
      <c r="G41" s="201" t="s">
        <v>533</v>
      </c>
      <c r="H41" s="327"/>
      <c r="I41" s="438"/>
      <c r="J41" s="439"/>
      <c r="K41" s="440"/>
      <c r="L41" s="441"/>
      <c r="M41" s="442"/>
      <c r="N41" s="443"/>
      <c r="O41" s="444"/>
      <c r="P41" s="343"/>
      <c r="Q41" s="198">
        <f t="shared" si="1"/>
        <v>0</v>
      </c>
      <c r="R41" s="103">
        <f>IF($A$1=1,"",IF($F$5="Corundum(+5%)",1.15*IF(AND('Datenbank Volumes'!J33=1,VOLUMES!G41="YES",SUM(H41:P41)&gt;0),SUM(H41:P41)*F41+(4.5),SUM(H41:P41)*F41),IF(AND('Datenbank Volumes'!J33=1,VOLUMES!G41="YES",SUM(H41:P41)&gt;0),SUM(H41:P41)*F41+(4.5),SUM(H41:P41)*F41)))</f>
        <v>0</v>
      </c>
      <c r="S41" s="403">
        <f>SUM(H41:P41)*VLOOKUP(B41,'Datenbank Volumes'!B:G,4,FALSE)</f>
        <v>0</v>
      </c>
    </row>
    <row r="42" spans="2:19" ht="18.75" x14ac:dyDescent="0.3">
      <c r="B42" s="54" t="s">
        <v>792</v>
      </c>
      <c r="C42" s="413" t="str">
        <f>IF(AND($S$1=1,Q42=0),"",VLOOKUP(B42,'Datenbank Volumes'!B:C,2,FALSE))</f>
        <v>Gonzo 5-600</v>
      </c>
      <c r="D42" s="413" t="str">
        <f>IF(AND($S$1=1,Q42=0),"",VLOOKUP(B42,'Datenbank Volumes'!B:D,3,FALSE))</f>
        <v>T-Nuts</v>
      </c>
      <c r="E42" s="437">
        <f>VLOOKUP(B42,'Datenbank Volumes'!B:N,10,FALSE)</f>
        <v>4.4000000000000004</v>
      </c>
      <c r="F42" s="71">
        <f>IF($A$1=1,"",VLOOKUP(B42,'Datenbank Volumes'!$B$3:$U$1256,8,FALSE))</f>
        <v>120</v>
      </c>
      <c r="G42" s="201" t="s">
        <v>533</v>
      </c>
      <c r="H42" s="327"/>
      <c r="I42" s="438"/>
      <c r="J42" s="439"/>
      <c r="K42" s="440"/>
      <c r="L42" s="441"/>
      <c r="M42" s="442"/>
      <c r="N42" s="443"/>
      <c r="O42" s="444"/>
      <c r="P42" s="343"/>
      <c r="Q42" s="198">
        <f t="shared" si="1"/>
        <v>0</v>
      </c>
      <c r="R42" s="103">
        <f>IF($A$1=1,"",IF($F$5="Corundum(+5%)",1.15*IF(AND('Datenbank Volumes'!J34=1,VOLUMES!G42="YES",SUM(H42:P42)&gt;0),SUM(H42:P42)*F42+(4.5),SUM(H42:P42)*F42),IF(AND('Datenbank Volumes'!J34=1,VOLUMES!G42="YES",SUM(H42:P42)&gt;0),SUM(H42:P42)*F42+(4.5),SUM(H42:P42)*F42)))</f>
        <v>0</v>
      </c>
      <c r="S42" s="403">
        <f>SUM(H42:P42)*VLOOKUP(B42,'Datenbank Volumes'!B:G,4,FALSE)</f>
        <v>0</v>
      </c>
    </row>
    <row r="43" spans="2:19" ht="18.75" x14ac:dyDescent="0.3">
      <c r="B43" s="54" t="s">
        <v>791</v>
      </c>
      <c r="C43" s="413" t="str">
        <f>IF(AND($S$1=1,Q43=0),"",VLOOKUP(B43,'Datenbank Volumes'!B:C,2,FALSE))</f>
        <v>Gonzo 6-600</v>
      </c>
      <c r="D43" s="413" t="str">
        <f>IF(AND($S$1=1,Q43=0),"",VLOOKUP(B43,'Datenbank Volumes'!B:D,3,FALSE))</f>
        <v>T-Nuts</v>
      </c>
      <c r="E43" s="437">
        <f>VLOOKUP(B43,'Datenbank Volumes'!B:N,10,FALSE)</f>
        <v>3.7</v>
      </c>
      <c r="F43" s="71">
        <f>IF($A$1=1,"",VLOOKUP(B43,'Datenbank Volumes'!$B$3:$U$1256,8,FALSE))</f>
        <v>110</v>
      </c>
      <c r="G43" s="201" t="s">
        <v>533</v>
      </c>
      <c r="H43" s="327"/>
      <c r="I43" s="438"/>
      <c r="J43" s="439"/>
      <c r="K43" s="440"/>
      <c r="L43" s="441"/>
      <c r="M43" s="442"/>
      <c r="N43" s="443"/>
      <c r="O43" s="444"/>
      <c r="P43" s="343"/>
      <c r="Q43" s="198">
        <f t="shared" si="1"/>
        <v>0</v>
      </c>
      <c r="R43" s="103">
        <f>IF($A$1=1,"",IF($F$5="Corundum(+5%)",1.15*IF(AND('Datenbank Volumes'!J35=1,VOLUMES!G43="YES",SUM(H43:P43)&gt;0),SUM(H43:P43)*F43+(4.5),SUM(H43:P43)*F43),IF(AND('Datenbank Volumes'!J35=1,VOLUMES!G43="YES",SUM(H43:P43)&gt;0),SUM(H43:P43)*F43+(4.5),SUM(H43:P43)*F43)))</f>
        <v>0</v>
      </c>
      <c r="S43" s="403">
        <f>SUM(H43:P43)*VLOOKUP(B43,'Datenbank Volumes'!B:G,4,FALSE)</f>
        <v>0</v>
      </c>
    </row>
    <row r="44" spans="2:19" ht="18.75" x14ac:dyDescent="0.3">
      <c r="B44" s="54" t="s">
        <v>790</v>
      </c>
      <c r="C44" s="413" t="str">
        <f>IF(AND($S$1=1,Q44=0),"",VLOOKUP(B44,'Datenbank Volumes'!B:C,2,FALSE))</f>
        <v>Gonzo 7-600</v>
      </c>
      <c r="D44" s="413" t="str">
        <f>IF(AND($S$1=1,Q44=0),"",VLOOKUP(B44,'Datenbank Volumes'!B:D,3,FALSE))</f>
        <v>T-Nuts</v>
      </c>
      <c r="E44" s="437">
        <f>VLOOKUP(B44,'Datenbank Volumes'!B:N,10,FALSE)</f>
        <v>3</v>
      </c>
      <c r="F44" s="71">
        <f>IF($A$1=1,"",VLOOKUP(B44,'Datenbank Volumes'!$B$3:$U$1256,8,FALSE))</f>
        <v>110</v>
      </c>
      <c r="G44" s="201" t="s">
        <v>533</v>
      </c>
      <c r="H44" s="327"/>
      <c r="I44" s="438"/>
      <c r="J44" s="439"/>
      <c r="K44" s="440"/>
      <c r="L44" s="441"/>
      <c r="M44" s="442"/>
      <c r="N44" s="443"/>
      <c r="O44" s="444"/>
      <c r="P44" s="343"/>
      <c r="Q44" s="198">
        <f t="shared" si="1"/>
        <v>0</v>
      </c>
      <c r="R44" s="103">
        <f>IF($A$1=1,"",IF($F$5="Corundum(+5%)",1.15*IF(AND('Datenbank Volumes'!J36=1,VOLUMES!G44="YES",SUM(H44:P44)&gt;0),SUM(H44:P44)*F44+(4.5),SUM(H44:P44)*F44),IF(AND('Datenbank Volumes'!J36=1,VOLUMES!G44="YES",SUM(H44:P44)&gt;0),SUM(H44:P44)*F44+(4.5),SUM(H44:P44)*F44)))</f>
        <v>0</v>
      </c>
      <c r="S44" s="403">
        <f>SUM(H44:P44)*VLOOKUP(B44,'Datenbank Volumes'!B:G,4,FALSE)</f>
        <v>0</v>
      </c>
    </row>
    <row r="45" spans="2:19" ht="18.75" x14ac:dyDescent="0.3">
      <c r="B45" s="54" t="s">
        <v>789</v>
      </c>
      <c r="C45" s="413" t="str">
        <f>IF(AND($S$1=1,Q45=0),"",VLOOKUP(B45,'Datenbank Volumes'!B:C,2,FALSE))</f>
        <v>Gonzo 8-600</v>
      </c>
      <c r="D45" s="413" t="str">
        <f>IF(AND($S$1=1,Q45=0),"",VLOOKUP(B45,'Datenbank Volumes'!B:D,3,FALSE))</f>
        <v>T-Nuts</v>
      </c>
      <c r="E45" s="437">
        <f>VLOOKUP(B45,'Datenbank Volumes'!B:N,10,FALSE)</f>
        <v>4.4000000000000004</v>
      </c>
      <c r="F45" s="71">
        <f>IF($A$1=1,"",VLOOKUP(B45,'Datenbank Volumes'!$B$3:$U$1256,8,FALSE))</f>
        <v>120</v>
      </c>
      <c r="G45" s="201" t="s">
        <v>533</v>
      </c>
      <c r="H45" s="327"/>
      <c r="I45" s="438"/>
      <c r="J45" s="439"/>
      <c r="K45" s="440"/>
      <c r="L45" s="441"/>
      <c r="M45" s="442"/>
      <c r="N45" s="443"/>
      <c r="O45" s="444"/>
      <c r="P45" s="343"/>
      <c r="Q45" s="198">
        <f t="shared" si="1"/>
        <v>0</v>
      </c>
      <c r="R45" s="103">
        <f>IF($A$1=1,"",IF($F$5="Corundum(+5%)",1.15*IF(AND('Datenbank Volumes'!J37=1,VOLUMES!G45="YES",SUM(H45:P45)&gt;0),SUM(H45:P45)*F45+(4.5),SUM(H45:P45)*F45),IF(AND('Datenbank Volumes'!J37=1,VOLUMES!G45="YES",SUM(H45:P45)&gt;0),SUM(H45:P45)*F45+(4.5),SUM(H45:P45)*F45)))</f>
        <v>0</v>
      </c>
      <c r="S45" s="403">
        <f>SUM(H45:P45)*VLOOKUP(B45,'Datenbank Volumes'!B:G,4,FALSE)</f>
        <v>0</v>
      </c>
    </row>
    <row r="46" spans="2:19" ht="18.75" x14ac:dyDescent="0.3">
      <c r="B46" s="54" t="s">
        <v>788</v>
      </c>
      <c r="C46" s="413" t="str">
        <f>IF(AND($S$1=1,Q46=0),"",VLOOKUP(B46,'Datenbank Volumes'!B:C,2,FALSE))</f>
        <v>Gonzo 9-600</v>
      </c>
      <c r="D46" s="413" t="str">
        <f>IF(AND($S$1=1,Q46=0),"",VLOOKUP(B46,'Datenbank Volumes'!B:D,3,FALSE))</f>
        <v>T-Nuts</v>
      </c>
      <c r="E46" s="437">
        <f>VLOOKUP(B46,'Datenbank Volumes'!B:N,10,FALSE)</f>
        <v>4.4000000000000004</v>
      </c>
      <c r="F46" s="71">
        <f>IF($A$1=1,"",VLOOKUP(B46,'Datenbank Volumes'!$B$3:$U$1256,8,FALSE))</f>
        <v>120</v>
      </c>
      <c r="G46" s="201" t="s">
        <v>533</v>
      </c>
      <c r="H46" s="327"/>
      <c r="I46" s="438"/>
      <c r="J46" s="439"/>
      <c r="K46" s="440"/>
      <c r="L46" s="441"/>
      <c r="M46" s="442"/>
      <c r="N46" s="443"/>
      <c r="O46" s="444"/>
      <c r="P46" s="343"/>
      <c r="Q46" s="198">
        <f t="shared" si="1"/>
        <v>0</v>
      </c>
      <c r="R46" s="103">
        <f>IF($A$1=1,"",IF($F$5="Corundum(+5%)",1.15*IF(AND('Datenbank Volumes'!J38=1,VOLUMES!G46="YES",SUM(H46:P46)&gt;0),SUM(H46:P46)*F46+(4.5),SUM(H46:P46)*F46),IF(AND('Datenbank Volumes'!J38=1,VOLUMES!G46="YES",SUM(H46:P46)&gt;0),SUM(H46:P46)*F46+(4.5),SUM(H46:P46)*F46)))</f>
        <v>0</v>
      </c>
      <c r="S46" s="403">
        <f>SUM(H46:P46)*VLOOKUP(B46,'Datenbank Volumes'!B:G,4,FALSE)</f>
        <v>0</v>
      </c>
    </row>
    <row r="47" spans="2:19" ht="18.75" x14ac:dyDescent="0.3">
      <c r="B47" s="54" t="s">
        <v>787</v>
      </c>
      <c r="C47" s="413" t="str">
        <f>IF(AND($S$1=1,Q47=0),"",VLOOKUP(B47,'Datenbank Volumes'!B:C,2,FALSE))</f>
        <v>Gonzo 10-600</v>
      </c>
      <c r="D47" s="413" t="str">
        <f>IF(AND($S$1=1,Q47=0),"",VLOOKUP(B47,'Datenbank Volumes'!B:D,3,FALSE))</f>
        <v>T-Nuts</v>
      </c>
      <c r="E47" s="437">
        <f>VLOOKUP(B47,'Datenbank Volumes'!B:N,10,FALSE)</f>
        <v>4.5</v>
      </c>
      <c r="F47" s="71">
        <f>IF($A$1=1,"",VLOOKUP(B47,'Datenbank Volumes'!$B$3:$U$1256,8,FALSE))</f>
        <v>140</v>
      </c>
      <c r="G47" s="201" t="s">
        <v>533</v>
      </c>
      <c r="H47" s="327"/>
      <c r="I47" s="438"/>
      <c r="J47" s="439"/>
      <c r="K47" s="440"/>
      <c r="L47" s="441"/>
      <c r="M47" s="442"/>
      <c r="N47" s="443"/>
      <c r="O47" s="444"/>
      <c r="P47" s="343"/>
      <c r="Q47" s="198">
        <f t="shared" si="1"/>
        <v>0</v>
      </c>
      <c r="R47" s="103">
        <f>IF($A$1=1,"",IF($F$5="Corundum(+5%)",1.15*IF(AND('Datenbank Volumes'!J39=1,VOLUMES!G47="YES",SUM(H47:P47)&gt;0),SUM(H47:P47)*F47+(4.5),SUM(H47:P47)*F47),IF(AND('Datenbank Volumes'!J39=1,VOLUMES!G47="YES",SUM(H47:P47)&gt;0),SUM(H47:P47)*F47+(4.5),SUM(H47:P47)*F47)))</f>
        <v>0</v>
      </c>
      <c r="S47" s="403">
        <f>SUM(H47:P47)*VLOOKUP(B47,'Datenbank Volumes'!B:G,4,FALSE)</f>
        <v>0</v>
      </c>
    </row>
    <row r="48" spans="2:19" ht="18.75" x14ac:dyDescent="0.3">
      <c r="B48" s="54" t="s">
        <v>786</v>
      </c>
      <c r="C48" s="413" t="str">
        <f>IF(AND($S$1=1,Q48=0),"",VLOOKUP(B48,'Datenbank Volumes'!B:C,2,FALSE))</f>
        <v>Gonzo 11-600</v>
      </c>
      <c r="D48" s="413" t="str">
        <f>IF(AND($S$1=1,Q48=0),"",VLOOKUP(B48,'Datenbank Volumes'!B:D,3,FALSE))</f>
        <v>T-Nuts</v>
      </c>
      <c r="E48" s="437">
        <f>VLOOKUP(B48,'Datenbank Volumes'!B:N,10,FALSE)</f>
        <v>8</v>
      </c>
      <c r="F48" s="71">
        <f>IF($A$1=1,"",VLOOKUP(B48,'Datenbank Volumes'!$B$3:$U$1256,8,FALSE))</f>
        <v>160</v>
      </c>
      <c r="G48" s="201" t="s">
        <v>533</v>
      </c>
      <c r="H48" s="327"/>
      <c r="I48" s="438"/>
      <c r="J48" s="439"/>
      <c r="K48" s="440"/>
      <c r="L48" s="441"/>
      <c r="M48" s="442"/>
      <c r="N48" s="443"/>
      <c r="O48" s="444"/>
      <c r="P48" s="343"/>
      <c r="Q48" s="198">
        <f t="shared" si="1"/>
        <v>0</v>
      </c>
      <c r="R48" s="103">
        <f>IF($A$1=1,"",IF($F$5="Corundum(+5%)",1.15*IF(AND('Datenbank Volumes'!J40=1,VOLUMES!G48="YES",SUM(H48:P48)&gt;0),SUM(H48:P48)*F48+(4.5),SUM(H48:P48)*F48),IF(AND('Datenbank Volumes'!J40=1,VOLUMES!G48="YES",SUM(H48:P48)&gt;0),SUM(H48:P48)*F48+(4.5),SUM(H48:P48)*F48)))</f>
        <v>0</v>
      </c>
      <c r="S48" s="403">
        <f>SUM(H48:P48)*VLOOKUP(B48,'Datenbank Volumes'!B:G,4,FALSE)</f>
        <v>0</v>
      </c>
    </row>
    <row r="49" spans="2:19" ht="18.75" x14ac:dyDescent="0.3">
      <c r="B49" s="54" t="s">
        <v>785</v>
      </c>
      <c r="C49" s="413" t="str">
        <f>IF(AND($S$1=1,Q49=0),"",VLOOKUP(B49,'Datenbank Volumes'!B:C,2,FALSE))</f>
        <v>Gonzo 12-600</v>
      </c>
      <c r="D49" s="413" t="str">
        <f>IF(AND($S$1=1,Q49=0),"",VLOOKUP(B49,'Datenbank Volumes'!B:D,3,FALSE))</f>
        <v>T-Nuts</v>
      </c>
      <c r="E49" s="437">
        <f>VLOOKUP(B49,'Datenbank Volumes'!B:N,10,FALSE)</f>
        <v>8</v>
      </c>
      <c r="F49" s="71">
        <f>IF($A$1=1,"",VLOOKUP(B49,'Datenbank Volumes'!$B$3:$U$1256,8,FALSE))</f>
        <v>160</v>
      </c>
      <c r="G49" s="201" t="s">
        <v>533</v>
      </c>
      <c r="H49" s="327"/>
      <c r="I49" s="438"/>
      <c r="J49" s="439"/>
      <c r="K49" s="440"/>
      <c r="L49" s="441"/>
      <c r="M49" s="442"/>
      <c r="N49" s="443"/>
      <c r="O49" s="444"/>
      <c r="P49" s="343"/>
      <c r="Q49" s="198">
        <f t="shared" si="1"/>
        <v>0</v>
      </c>
      <c r="R49" s="103">
        <f>IF($A$1=1,"",IF($F$5="Corundum(+5%)",1.15*IF(AND('Datenbank Volumes'!J41=1,VOLUMES!G49="YES",SUM(H49:P49)&gt;0),SUM(H49:P49)*F49+(4.5),SUM(H49:P49)*F49),IF(AND('Datenbank Volumes'!J41=1,VOLUMES!G49="YES",SUM(H49:P49)&gt;0),SUM(H49:P49)*F49+(4.5),SUM(H49:P49)*F49)))</f>
        <v>0</v>
      </c>
      <c r="S49" s="403">
        <f>SUM(H49:P49)*VLOOKUP(B49,'Datenbank Volumes'!B:G,4,FALSE)</f>
        <v>0</v>
      </c>
    </row>
    <row r="50" spans="2:19" ht="18.75" x14ac:dyDescent="0.3">
      <c r="B50" s="54" t="s">
        <v>784</v>
      </c>
      <c r="C50" s="413" t="str">
        <f>IF(AND($S$1=1,Q50=0),"",VLOOKUP(B50,'Datenbank Volumes'!B:C,2,FALSE))</f>
        <v>Gonzo 13-600</v>
      </c>
      <c r="D50" s="413" t="str">
        <f>IF(AND($S$1=1,Q50=0),"",VLOOKUP(B50,'Datenbank Volumes'!B:D,3,FALSE))</f>
        <v>T-Nuts</v>
      </c>
      <c r="E50" s="437">
        <f>VLOOKUP(B50,'Datenbank Volumes'!B:N,10,FALSE)</f>
        <v>4.5</v>
      </c>
      <c r="F50" s="71">
        <f>IF($A$1=1,"",VLOOKUP(B50,'Datenbank Volumes'!$B$3:$U$1256,8,FALSE))</f>
        <v>140</v>
      </c>
      <c r="G50" s="201" t="s">
        <v>533</v>
      </c>
      <c r="H50" s="327"/>
      <c r="I50" s="438"/>
      <c r="J50" s="439"/>
      <c r="K50" s="440"/>
      <c r="L50" s="441"/>
      <c r="M50" s="442"/>
      <c r="N50" s="443"/>
      <c r="O50" s="444"/>
      <c r="P50" s="343"/>
      <c r="Q50" s="198">
        <f t="shared" si="1"/>
        <v>0</v>
      </c>
      <c r="R50" s="103">
        <f>IF($A$1=1,"",IF($F$5="Corundum(+5%)",1.15*IF(AND('Datenbank Volumes'!J42=1,VOLUMES!G50="YES",SUM(H50:P50)&gt;0),SUM(H50:P50)*F50+(4.5),SUM(H50:P50)*F50),IF(AND('Datenbank Volumes'!J42=1,VOLUMES!G50="YES",SUM(H50:P50)&gt;0),SUM(H50:P50)*F50+(4.5),SUM(H50:P50)*F50)))</f>
        <v>0</v>
      </c>
      <c r="S50" s="403">
        <f>SUM(H50:P50)*VLOOKUP(B50,'Datenbank Volumes'!B:G,4,FALSE)</f>
        <v>0</v>
      </c>
    </row>
    <row r="51" spans="2:19" ht="18.75" x14ac:dyDescent="0.3">
      <c r="B51" s="54" t="s">
        <v>783</v>
      </c>
      <c r="C51" s="413" t="str">
        <f>IF(AND($S$1=1,Q51=0),"",VLOOKUP(B51,'Datenbank Volumes'!B:C,2,FALSE))</f>
        <v>Gonzo 14 (Drachen 1200V1)</v>
      </c>
      <c r="D51" s="413" t="str">
        <f>IF(AND($S$1=1,Q51=0),"",VLOOKUP(B51,'Datenbank Volumes'!B:D,3,FALSE))</f>
        <v>T-Nuts</v>
      </c>
      <c r="E51" s="437">
        <f>VLOOKUP(B51,'Datenbank Volumes'!B:N,10,FALSE)</f>
        <v>8</v>
      </c>
      <c r="F51" s="71">
        <f>IF($A$1=1,"",VLOOKUP(B51,'Datenbank Volumes'!$B$3:$U$1256,8,FALSE))</f>
        <v>190</v>
      </c>
      <c r="G51" s="201" t="s">
        <v>533</v>
      </c>
      <c r="H51" s="327"/>
      <c r="I51" s="438"/>
      <c r="J51" s="439"/>
      <c r="K51" s="440"/>
      <c r="L51" s="441"/>
      <c r="M51" s="442"/>
      <c r="N51" s="443"/>
      <c r="O51" s="444"/>
      <c r="P51" s="343"/>
      <c r="Q51" s="198">
        <f t="shared" si="1"/>
        <v>0</v>
      </c>
      <c r="R51" s="103">
        <f>IF($A$1=1,"",IF($F$5="Corundum(+5%)",1.15*IF(AND('Datenbank Volumes'!J43=1,VOLUMES!G51="YES",SUM(H51:P51)&gt;0),SUM(H51:P51)*F51+(4.5),SUM(H51:P51)*F51),IF(AND('Datenbank Volumes'!J43=1,VOLUMES!G51="YES",SUM(H51:P51)&gt;0),SUM(H51:P51)*F51+(4.5),SUM(H51:P51)*F51)))</f>
        <v>0</v>
      </c>
      <c r="S51" s="403">
        <f>SUM(H51:P51)*VLOOKUP(B51,'Datenbank Volumes'!B:G,4,FALSE)</f>
        <v>0</v>
      </c>
    </row>
    <row r="52" spans="2:19" ht="18.75" x14ac:dyDescent="0.3">
      <c r="B52" s="54" t="s">
        <v>782</v>
      </c>
      <c r="C52" s="413" t="str">
        <f>IF(AND($S$1=1,Q52=0),"",VLOOKUP(B52,'Datenbank Volumes'!B:C,2,FALSE))</f>
        <v>Gonzo 15 (Drachen 1200V2)</v>
      </c>
      <c r="D52" s="413" t="str">
        <f>IF(AND($S$1=1,Q52=0),"",VLOOKUP(B52,'Datenbank Volumes'!B:D,3,FALSE))</f>
        <v>T-Nuts</v>
      </c>
      <c r="E52" s="437">
        <f>VLOOKUP(B52,'Datenbank Volumes'!B:N,10,FALSE)</f>
        <v>7.7</v>
      </c>
      <c r="F52" s="71">
        <f>IF($A$1=1,"",VLOOKUP(B52,'Datenbank Volumes'!$B$3:$U$1256,8,FALSE))</f>
        <v>190</v>
      </c>
      <c r="G52" s="201" t="s">
        <v>533</v>
      </c>
      <c r="H52" s="327"/>
      <c r="I52" s="438"/>
      <c r="J52" s="439"/>
      <c r="K52" s="440"/>
      <c r="L52" s="441"/>
      <c r="M52" s="442"/>
      <c r="N52" s="443"/>
      <c r="O52" s="444"/>
      <c r="P52" s="343"/>
      <c r="Q52" s="198">
        <f t="shared" si="1"/>
        <v>0</v>
      </c>
      <c r="R52" s="103">
        <f>IF($A$1=1,"",IF($F$5="Corundum(+5%)",1.15*IF(AND('Datenbank Volumes'!J44=1,VOLUMES!G52="YES",SUM(H52:P52)&gt;0),SUM(H52:P52)*F52+(4.5),SUM(H52:P52)*F52),IF(AND('Datenbank Volumes'!J44=1,VOLUMES!G52="YES",SUM(H52:P52)&gt;0),SUM(H52:P52)*F52+(4.5),SUM(H52:P52)*F52)))</f>
        <v>0</v>
      </c>
      <c r="S52" s="403">
        <f>SUM(H52:P52)*VLOOKUP(B52,'Datenbank Volumes'!B:G,4,FALSE)</f>
        <v>0</v>
      </c>
    </row>
    <row r="53" spans="2:19" ht="18.75" x14ac:dyDescent="0.3">
      <c r="B53" s="54" t="s">
        <v>781</v>
      </c>
      <c r="C53" s="413" t="str">
        <f>IF(AND($S$1=1,Q53=0),"",VLOOKUP(B53,'Datenbank Volumes'!B:C,2,FALSE))</f>
        <v>Gonzo 16 (Drachen 1600V1)</v>
      </c>
      <c r="D53" s="413" t="str">
        <f>IF(AND($S$1=1,Q53=0),"",VLOOKUP(B53,'Datenbank Volumes'!B:D,3,FALSE))</f>
        <v>T-Nuts</v>
      </c>
      <c r="E53" s="437">
        <f>VLOOKUP(B53,'Datenbank Volumes'!B:N,10,FALSE)</f>
        <v>14</v>
      </c>
      <c r="F53" s="71">
        <f>IF($A$1=1,"",VLOOKUP(B53,'Datenbank Volumes'!$B$3:$U$1256,8,FALSE))</f>
        <v>230</v>
      </c>
      <c r="G53" s="201" t="s">
        <v>533</v>
      </c>
      <c r="H53" s="327"/>
      <c r="I53" s="438"/>
      <c r="J53" s="439"/>
      <c r="K53" s="440"/>
      <c r="L53" s="441"/>
      <c r="M53" s="442"/>
      <c r="N53" s="443"/>
      <c r="O53" s="444"/>
      <c r="P53" s="343"/>
      <c r="Q53" s="198">
        <f t="shared" si="1"/>
        <v>0</v>
      </c>
      <c r="R53" s="103">
        <f>IF($A$1=1,"",IF($F$5="Corundum(+5%)",1.15*IF(AND('Datenbank Volumes'!J45=1,VOLUMES!G53="YES",SUM(H53:P53)&gt;0),SUM(H53:P53)*F53+(4.5),SUM(H53:P53)*F53),IF(AND('Datenbank Volumes'!J45=1,VOLUMES!G53="YES",SUM(H53:P53)&gt;0),SUM(H53:P53)*F53+(4.5),SUM(H53:P53)*F53)))</f>
        <v>0</v>
      </c>
      <c r="S53" s="403">
        <f>SUM(H53:P53)*VLOOKUP(B53,'Datenbank Volumes'!B:G,4,FALSE)</f>
        <v>0</v>
      </c>
    </row>
    <row r="54" spans="2:19" ht="18.75" x14ac:dyDescent="0.3">
      <c r="B54" s="54" t="s">
        <v>780</v>
      </c>
      <c r="C54" s="413" t="str">
        <f>IF(AND($S$1=1,Q54=0),"",VLOOKUP(B54,'Datenbank Volumes'!B:C,2,FALSE))</f>
        <v>Gonzo 17 (Lyonstep Small)</v>
      </c>
      <c r="D54" s="413" t="str">
        <f>IF(AND($S$1=1,Q54=0),"",VLOOKUP(B54,'Datenbank Volumes'!B:D,3,FALSE))</f>
        <v>T-Nuts</v>
      </c>
      <c r="E54" s="437">
        <f>VLOOKUP(B54,'Datenbank Volumes'!B:N,10,FALSE)</f>
        <v>11</v>
      </c>
      <c r="F54" s="71">
        <f>IF($A$1=1,"",VLOOKUP(B54,'Datenbank Volumes'!$B$3:$U$1256,8,FALSE))</f>
        <v>150</v>
      </c>
      <c r="G54" s="201" t="s">
        <v>533</v>
      </c>
      <c r="H54" s="327"/>
      <c r="I54" s="438"/>
      <c r="J54" s="439"/>
      <c r="K54" s="440"/>
      <c r="L54" s="441"/>
      <c r="M54" s="442"/>
      <c r="N54" s="443"/>
      <c r="O54" s="444"/>
      <c r="P54" s="343"/>
      <c r="Q54" s="198">
        <f t="shared" si="1"/>
        <v>0</v>
      </c>
      <c r="R54" s="103">
        <f>IF($A$1=1,"",IF($F$5="Corundum(+5%)",1.15*IF(AND('Datenbank Volumes'!J46=1,VOLUMES!G54="YES",SUM(H54:P54)&gt;0),SUM(H54:P54)*F54+(4.5),SUM(H54:P54)*F54),IF(AND('Datenbank Volumes'!J46=1,VOLUMES!G54="YES",SUM(H54:P54)&gt;0),SUM(H54:P54)*F54+(4.5),SUM(H54:P54)*F54)))</f>
        <v>0</v>
      </c>
      <c r="S54" s="403">
        <f>SUM(H54:P54)*VLOOKUP(B54,'Datenbank Volumes'!B:G,4,FALSE)</f>
        <v>0</v>
      </c>
    </row>
    <row r="55" spans="2:19" ht="18.75" x14ac:dyDescent="0.3">
      <c r="B55" s="54" t="s">
        <v>779</v>
      </c>
      <c r="C55" s="413" t="str">
        <f>IF(AND($S$1=1,Q55=0),"",VLOOKUP(B55,'Datenbank Volumes'!B:C,2,FALSE))</f>
        <v>Gonzo 18 (Lyonstep Large)</v>
      </c>
      <c r="D55" s="413" t="str">
        <f>IF(AND($S$1=1,Q55=0),"",VLOOKUP(B55,'Datenbank Volumes'!B:D,3,FALSE))</f>
        <v>T-Nuts</v>
      </c>
      <c r="E55" s="437">
        <f>VLOOKUP(B55,'Datenbank Volumes'!B:N,10,FALSE)</f>
        <v>19</v>
      </c>
      <c r="F55" s="71">
        <f>IF($A$1=1,"",VLOOKUP(B55,'Datenbank Volumes'!$B$3:$U$1256,8,FALSE))</f>
        <v>290</v>
      </c>
      <c r="G55" s="201" t="s">
        <v>533</v>
      </c>
      <c r="H55" s="327"/>
      <c r="I55" s="438"/>
      <c r="J55" s="439"/>
      <c r="K55" s="440"/>
      <c r="L55" s="441"/>
      <c r="M55" s="442"/>
      <c r="N55" s="443"/>
      <c r="O55" s="444"/>
      <c r="P55" s="343"/>
      <c r="Q55" s="198">
        <f t="shared" si="1"/>
        <v>0</v>
      </c>
      <c r="R55" s="103">
        <f>IF($A$1=1,"",IF($F$5="Corundum(+5%)",1.15*IF(AND('Datenbank Volumes'!J47=1,VOLUMES!G55="YES",SUM(H55:P55)&gt;0),SUM(H55:P55)*F55+(4.5),SUM(H55:P55)*F55),IF(AND('Datenbank Volumes'!J47=1,VOLUMES!G55="YES",SUM(H55:P55)&gt;0),SUM(H55:P55)*F55+(4.5),SUM(H55:P55)*F55)))</f>
        <v>0</v>
      </c>
      <c r="S55" s="403">
        <f>SUM(H55:P55)*VLOOKUP(B55,'Datenbank Volumes'!B:G,4,FALSE)</f>
        <v>0</v>
      </c>
    </row>
    <row r="56" spans="2:19" ht="18.75" x14ac:dyDescent="0.3">
      <c r="B56" s="54" t="s">
        <v>778</v>
      </c>
      <c r="C56" s="413" t="str">
        <f>IF(AND($S$1=1,Q56=0),"",VLOOKUP(B56,'Datenbank Volumes'!B:C,2,FALSE))</f>
        <v>Hueco 1 (Kleber 5)</v>
      </c>
      <c r="D56" s="413" t="str">
        <f>IF(AND($S$1=1,Q56=0),"",VLOOKUP(B56,'Datenbank Volumes'!B:D,3,FALSE))</f>
        <v>T-Nuts</v>
      </c>
      <c r="E56" s="437">
        <f>VLOOKUP(B56,'Datenbank Volumes'!B:N,10,FALSE)</f>
        <v>14.5</v>
      </c>
      <c r="F56" s="71">
        <f>IF($A$1=1,"",VLOOKUP(B56,'Datenbank Volumes'!$B$3:$U$1256,8,FALSE))</f>
        <v>230</v>
      </c>
      <c r="G56" s="201" t="s">
        <v>533</v>
      </c>
      <c r="H56" s="327"/>
      <c r="I56" s="438"/>
      <c r="J56" s="439"/>
      <c r="K56" s="440"/>
      <c r="L56" s="441"/>
      <c r="M56" s="442"/>
      <c r="N56" s="443"/>
      <c r="O56" s="444"/>
      <c r="P56" s="343"/>
      <c r="Q56" s="198">
        <f t="shared" si="1"/>
        <v>0</v>
      </c>
      <c r="R56" s="103">
        <f>IF($A$1=1,"",IF($F$5="Corundum(+5%)",1.15*IF(AND('Datenbank Volumes'!J48=1,VOLUMES!G56="YES",SUM(H56:P56)&gt;0),SUM(H56:P56)*F56+(4.5),SUM(H56:P56)*F56),IF(AND('Datenbank Volumes'!J48=1,VOLUMES!G56="YES",SUM(H56:P56)&gt;0),SUM(H56:P56)*F56+(4.5),SUM(H56:P56)*F56)))</f>
        <v>0</v>
      </c>
      <c r="S56" s="403">
        <f>SUM(H56:P56)*VLOOKUP(B56,'Datenbank Volumes'!B:G,4,FALSE)</f>
        <v>0</v>
      </c>
    </row>
    <row r="57" spans="2:19" ht="18.75" x14ac:dyDescent="0.3">
      <c r="B57" s="54" t="s">
        <v>777</v>
      </c>
      <c r="C57" s="413" t="str">
        <f>IF(AND($S$1=1,Q57=0),"",VLOOKUP(B57,'Datenbank Volumes'!B:C,2,FALSE))</f>
        <v>Hueco 2 (Kleber 6)</v>
      </c>
      <c r="D57" s="413" t="str">
        <f>IF(AND($S$1=1,Q57=0),"",VLOOKUP(B57,'Datenbank Volumes'!B:D,3,FALSE))</f>
        <v>T-Nuts</v>
      </c>
      <c r="E57" s="437">
        <f>VLOOKUP(B57,'Datenbank Volumes'!B:N,10,FALSE)</f>
        <v>12.3</v>
      </c>
      <c r="F57" s="71">
        <f>IF($A$1=1,"",VLOOKUP(B57,'Datenbank Volumes'!$B$3:$U$1256,8,FALSE))</f>
        <v>230</v>
      </c>
      <c r="G57" s="201" t="s">
        <v>533</v>
      </c>
      <c r="H57" s="327"/>
      <c r="I57" s="438"/>
      <c r="J57" s="439"/>
      <c r="K57" s="440"/>
      <c r="L57" s="441"/>
      <c r="M57" s="442"/>
      <c r="N57" s="443"/>
      <c r="O57" s="444"/>
      <c r="P57" s="343"/>
      <c r="Q57" s="198">
        <f t="shared" si="1"/>
        <v>0</v>
      </c>
      <c r="R57" s="103">
        <f>IF($A$1=1,"",IF($F$5="Corundum(+5%)",1.15*IF(AND('Datenbank Volumes'!J49=1,VOLUMES!G57="YES",SUM(H57:P57)&gt;0),SUM(H57:P57)*F57+(4.5),SUM(H57:P57)*F57),IF(AND('Datenbank Volumes'!J49=1,VOLUMES!G57="YES",SUM(H57:P57)&gt;0),SUM(H57:P57)*F57+(4.5),SUM(H57:P57)*F57)))</f>
        <v>0</v>
      </c>
      <c r="S57" s="403">
        <f>SUM(H57:P57)*VLOOKUP(B57,'Datenbank Volumes'!B:G,4,FALSE)</f>
        <v>0</v>
      </c>
    </row>
    <row r="58" spans="2:19" ht="18.75" x14ac:dyDescent="0.3">
      <c r="B58" s="54" t="s">
        <v>776</v>
      </c>
      <c r="C58" s="413" t="str">
        <f>IF(AND($S$1=1,Q58=0),"",VLOOKUP(B58,'Datenbank Volumes'!B:C,2,FALSE))</f>
        <v>Hueco 3 (Kleber 7)</v>
      </c>
      <c r="D58" s="413" t="str">
        <f>IF(AND($S$1=1,Q58=0),"",VLOOKUP(B58,'Datenbank Volumes'!B:D,3,FALSE))</f>
        <v>T-Nuts</v>
      </c>
      <c r="E58" s="437">
        <f>VLOOKUP(B58,'Datenbank Volumes'!B:N,10,FALSE)</f>
        <v>22</v>
      </c>
      <c r="F58" s="71">
        <f>IF($A$1=1,"",VLOOKUP(B58,'Datenbank Volumes'!$B$3:$U$1256,8,FALSE))</f>
        <v>290</v>
      </c>
      <c r="G58" s="201" t="s">
        <v>533</v>
      </c>
      <c r="H58" s="327"/>
      <c r="I58" s="438"/>
      <c r="J58" s="439"/>
      <c r="K58" s="440"/>
      <c r="L58" s="441"/>
      <c r="M58" s="442"/>
      <c r="N58" s="443"/>
      <c r="O58" s="444"/>
      <c r="P58" s="343"/>
      <c r="Q58" s="198">
        <f t="shared" si="1"/>
        <v>0</v>
      </c>
      <c r="R58" s="103">
        <f>IF($A$1=1,"",IF($F$5="Corundum(+5%)",1.15*IF(AND('Datenbank Volumes'!J50=1,VOLUMES!G58="YES",SUM(H58:P58)&gt;0),SUM(H58:P58)*F58+(4.5),SUM(H58:P58)*F58),IF(AND('Datenbank Volumes'!J50=1,VOLUMES!G58="YES",SUM(H58:P58)&gt;0),SUM(H58:P58)*F58+(4.5),SUM(H58:P58)*F58)))</f>
        <v>0</v>
      </c>
      <c r="S58" s="403">
        <f>SUM(H58:P58)*VLOOKUP(B58,'Datenbank Volumes'!B:G,4,FALSE)</f>
        <v>0</v>
      </c>
    </row>
    <row r="59" spans="2:19" ht="18.75" x14ac:dyDescent="0.3">
      <c r="B59" s="54" t="s">
        <v>775</v>
      </c>
      <c r="C59" s="413" t="str">
        <f>IF(AND($S$1=1,Q59=0),"",VLOOKUP(B59,'Datenbank Volumes'!B:C,2,FALSE))</f>
        <v>Hueco 4 (Kleber 8)</v>
      </c>
      <c r="D59" s="413" t="str">
        <f>IF(AND($S$1=1,Q59=0),"",VLOOKUP(B59,'Datenbank Volumes'!B:D,3,FALSE))</f>
        <v>T-Nuts</v>
      </c>
      <c r="E59" s="437">
        <f>VLOOKUP(B59,'Datenbank Volumes'!B:N,10,FALSE)</f>
        <v>24</v>
      </c>
      <c r="F59" s="71">
        <f>IF($A$1=1,"",VLOOKUP(B59,'Datenbank Volumes'!$B$3:$U$1256,8,FALSE))</f>
        <v>310</v>
      </c>
      <c r="G59" s="201" t="s">
        <v>533</v>
      </c>
      <c r="H59" s="327"/>
      <c r="I59" s="438"/>
      <c r="J59" s="439"/>
      <c r="K59" s="440"/>
      <c r="L59" s="441"/>
      <c r="M59" s="442"/>
      <c r="N59" s="443"/>
      <c r="O59" s="444"/>
      <c r="P59" s="343"/>
      <c r="Q59" s="198">
        <f t="shared" si="1"/>
        <v>0</v>
      </c>
      <c r="R59" s="103">
        <f>IF($A$1=1,"",IF($F$5="Corundum(+5%)",1.15*IF(AND('Datenbank Volumes'!J51=1,VOLUMES!G59="YES",SUM(H59:P59)&gt;0),SUM(H59:P59)*F59+(4.5),SUM(H59:P59)*F59),IF(AND('Datenbank Volumes'!J51=1,VOLUMES!G59="YES",SUM(H59:P59)&gt;0),SUM(H59:P59)*F59+(4.5),SUM(H59:P59)*F59)))</f>
        <v>0</v>
      </c>
      <c r="S59" s="403">
        <f>SUM(H59:P59)*VLOOKUP(B59,'Datenbank Volumes'!B:G,4,FALSE)</f>
        <v>0</v>
      </c>
    </row>
    <row r="60" spans="2:19" ht="18.75" x14ac:dyDescent="0.3">
      <c r="B60" s="353" t="s">
        <v>774</v>
      </c>
      <c r="C60" s="413" t="str">
        <f>IF(AND($S$1=1,Q60=0),"",VLOOKUP(B60,'Datenbank Volumes'!B:C,2,FALSE))</f>
        <v>Hueco 5 (Kleber 9)</v>
      </c>
      <c r="D60" s="413" t="str">
        <f>IF(AND($S$1=1,Q60=0),"",VLOOKUP(B60,'Datenbank Volumes'!B:D,3,FALSE))</f>
        <v>T-Nuts</v>
      </c>
      <c r="E60" s="437">
        <f>VLOOKUP(B60,'Datenbank Volumes'!B:N,10,FALSE)</f>
        <v>40</v>
      </c>
      <c r="F60" s="71">
        <f>IF($A$1=1,"",VLOOKUP(B60,'Datenbank Volumes'!$B$3:$U$1256,8,FALSE))</f>
        <v>390</v>
      </c>
      <c r="G60" s="201" t="s">
        <v>533</v>
      </c>
      <c r="H60" s="327"/>
      <c r="I60" s="438"/>
      <c r="J60" s="439"/>
      <c r="K60" s="440"/>
      <c r="L60" s="441"/>
      <c r="M60" s="442"/>
      <c r="N60" s="443"/>
      <c r="O60" s="444"/>
      <c r="P60" s="343"/>
      <c r="Q60" s="198">
        <f t="shared" si="1"/>
        <v>0</v>
      </c>
      <c r="R60" s="103">
        <f>IF($A$1=1,"",IF($F$5="Corundum(+5%)",1.15*IF(AND('Datenbank Volumes'!J52=1,VOLUMES!G60="YES",SUM(H60:P60)&gt;0),SUM(H60:P60)*F60+(4.5),SUM(H60:P60)*F60),IF(AND('Datenbank Volumes'!J52=1,VOLUMES!G60="YES",SUM(H60:P60)&gt;0),SUM(H60:P60)*F60+(4.5),SUM(H60:P60)*F60)))</f>
        <v>0</v>
      </c>
      <c r="S60" s="403">
        <f>SUM(H60:P60)*VLOOKUP(B60,'Datenbank Volumes'!B:G,4,FALSE)</f>
        <v>0</v>
      </c>
    </row>
    <row r="61" spans="2:19" ht="18.75" x14ac:dyDescent="0.3">
      <c r="B61" s="353" t="s">
        <v>1179</v>
      </c>
      <c r="C61" s="413" t="str">
        <f>IF(AND($S$1=1,Q61=0),"",VLOOKUP(B61,'Datenbank Volumes'!B:C,2,FALSE))</f>
        <v>SUDER 1-1</v>
      </c>
      <c r="D61" s="413" t="str">
        <f>IF(AND($S$1=1,Q61=0),"",VLOOKUP(B61,'Datenbank Volumes'!B:D,3,FALSE))</f>
        <v>Clean</v>
      </c>
      <c r="E61" s="437">
        <f>VLOOKUP(B61,'Datenbank Volumes'!B:N,10,FALSE)</f>
        <v>16.440000000000001</v>
      </c>
      <c r="F61" s="71">
        <f>IF($A$1=1,"",VLOOKUP(B61,'Datenbank Volumes'!$B$3:$U$1256,8,FALSE))</f>
        <v>380</v>
      </c>
      <c r="G61" s="201" t="s">
        <v>533</v>
      </c>
      <c r="H61" s="327"/>
      <c r="I61" s="438"/>
      <c r="J61" s="439"/>
      <c r="K61" s="440"/>
      <c r="L61" s="441"/>
      <c r="M61" s="442"/>
      <c r="N61" s="443"/>
      <c r="O61" s="444"/>
      <c r="P61" s="343"/>
      <c r="Q61" s="198">
        <f t="shared" ref="Q61" si="2">SUM(H61:P61)*E61</f>
        <v>0</v>
      </c>
      <c r="R61" s="103">
        <f>IF($A$1=1,"",IF($F$5="Corundum(+5%)",1.15*IF(AND('Datenbank Volumes'!J53=1,VOLUMES!G61="YES",SUM(H61:P61)&gt;0),SUM(H61:P61)*F61+(4.5),SUM(H61:P61)*F61),IF(AND('Datenbank Volumes'!J53=1,VOLUMES!G61="YES",SUM(H61:P61)&gt;0),SUM(H61:P61)*F61+(4.5),SUM(H61:P61)*F61)))</f>
        <v>0</v>
      </c>
      <c r="S61" s="403">
        <f>SUM(H61:P61)*VLOOKUP(B61,'Datenbank Volumes'!B:G,4,FALSE)</f>
        <v>0</v>
      </c>
    </row>
    <row r="62" spans="2:19" ht="18.75" x14ac:dyDescent="0.3">
      <c r="B62" s="353" t="s">
        <v>1186</v>
      </c>
      <c r="C62" s="413" t="str">
        <f>IF(AND($S$1=1,Q62=0),"",VLOOKUP(B62,'Datenbank Volumes'!B:C,2,FALSE))</f>
        <v>SUDER 1-1</v>
      </c>
      <c r="D62" s="413" t="str">
        <f>IF(AND($S$1=1,Q62=0),"",VLOOKUP(B62,'Datenbank Volumes'!B:D,3,FALSE))</f>
        <v>T-Nuts</v>
      </c>
      <c r="E62" s="437">
        <f>VLOOKUP(B62,'Datenbank Volumes'!B:N,10,FALSE)</f>
        <v>16.440000000000001</v>
      </c>
      <c r="F62" s="71">
        <f>IF($A$1=1,"",VLOOKUP(B62,'Datenbank Volumes'!$B$3:$U$1256,8,FALSE))</f>
        <v>399</v>
      </c>
      <c r="G62" s="201" t="s">
        <v>533</v>
      </c>
      <c r="H62" s="327"/>
      <c r="I62" s="438"/>
      <c r="J62" s="439"/>
      <c r="K62" s="440"/>
      <c r="L62" s="441"/>
      <c r="M62" s="442"/>
      <c r="N62" s="443"/>
      <c r="O62" s="444"/>
      <c r="P62" s="343"/>
      <c r="Q62" s="198">
        <f t="shared" ref="Q62:Q72" si="3">SUM(H62:P62)*E62</f>
        <v>0</v>
      </c>
      <c r="R62" s="103">
        <f>IF($A$1=1,"",IF($F$5="Corundum(+5%)",1.15*IF(AND('Datenbank Volumes'!J54=1,VOLUMES!G62="YES",SUM(H62:P62)&gt;0),SUM(H62:P62)*F62+(4.5),SUM(H62:P62)*F62),IF(AND('Datenbank Volumes'!J54=1,VOLUMES!G62="YES",SUM(H62:P62)&gt;0),SUM(H62:P62)*F62+(4.5),SUM(H62:P62)*F62)))</f>
        <v>0</v>
      </c>
      <c r="S62" s="403"/>
    </row>
    <row r="63" spans="2:19" ht="18.75" x14ac:dyDescent="0.3">
      <c r="B63" s="353" t="s">
        <v>1180</v>
      </c>
      <c r="C63" s="413" t="str">
        <f>IF(AND($S$1=1,Q63=0),"",VLOOKUP(B63,'Datenbank Volumes'!B:C,2,FALSE))</f>
        <v>SUDER 1-2</v>
      </c>
      <c r="D63" s="413" t="str">
        <f>IF(AND($S$1=1,Q63=0),"",VLOOKUP(B63,'Datenbank Volumes'!B:D,3,FALSE))</f>
        <v>Clean</v>
      </c>
      <c r="E63" s="437">
        <f>VLOOKUP(B63,'Datenbank Volumes'!B:N,10,FALSE)</f>
        <v>11.5</v>
      </c>
      <c r="F63" s="71">
        <f>IF($A$1=1,"",VLOOKUP(B63,'Datenbank Volumes'!$B$3:$U$1256,8,FALSE))</f>
        <v>270</v>
      </c>
      <c r="G63" s="201" t="s">
        <v>533</v>
      </c>
      <c r="H63" s="327"/>
      <c r="I63" s="438"/>
      <c r="J63" s="439"/>
      <c r="K63" s="440"/>
      <c r="L63" s="441"/>
      <c r="M63" s="442"/>
      <c r="N63" s="443"/>
      <c r="O63" s="444"/>
      <c r="P63" s="343"/>
      <c r="Q63" s="198">
        <f t="shared" si="3"/>
        <v>0</v>
      </c>
      <c r="R63" s="103">
        <f>IF($A$1=1,"",IF($F$5="Corundum(+5%)",1.15*IF(AND('Datenbank Volumes'!J55=1,VOLUMES!G63="YES",SUM(H63:P63)&gt;0),SUM(H63:P63)*F63+(4.5),SUM(H63:P63)*F63),IF(AND('Datenbank Volumes'!J55=1,VOLUMES!G63="YES",SUM(H63:P63)&gt;0),SUM(H63:P63)*F63+(4.5),SUM(H63:P63)*F63)))</f>
        <v>0</v>
      </c>
      <c r="S63" s="403">
        <f>SUM(H63:P63)*VLOOKUP(B63,'Datenbank Volumes'!B:G,4,FALSE)</f>
        <v>0</v>
      </c>
    </row>
    <row r="64" spans="2:19" ht="18.75" x14ac:dyDescent="0.3">
      <c r="B64" s="353" t="s">
        <v>1190</v>
      </c>
      <c r="C64" s="413" t="str">
        <f>IF(AND($S$1=1,Q64=0),"",VLOOKUP(B64,'Datenbank Volumes'!B:C,2,FALSE))</f>
        <v>SUDER 1-2</v>
      </c>
      <c r="D64" s="413" t="str">
        <f>IF(AND($S$1=1,Q64=0),"",VLOOKUP(B64,'Datenbank Volumes'!B:D,3,FALSE))</f>
        <v>T-Nuts</v>
      </c>
      <c r="E64" s="437">
        <f>VLOOKUP(B64,'Datenbank Volumes'!B:N,10,FALSE)</f>
        <v>11.5</v>
      </c>
      <c r="F64" s="71">
        <f>IF($A$1=1,"",VLOOKUP(B64,'Datenbank Volumes'!$B$3:$U$1256,8,FALSE))</f>
        <v>285</v>
      </c>
      <c r="G64" s="201" t="s">
        <v>533</v>
      </c>
      <c r="H64" s="327"/>
      <c r="I64" s="438"/>
      <c r="J64" s="439"/>
      <c r="K64" s="440"/>
      <c r="L64" s="441"/>
      <c r="M64" s="442"/>
      <c r="N64" s="443"/>
      <c r="O64" s="444"/>
      <c r="P64" s="343"/>
      <c r="Q64" s="198">
        <f t="shared" si="3"/>
        <v>0</v>
      </c>
      <c r="R64" s="103">
        <f>IF($A$1=1,"",IF($F$5="Corundum(+5%)",1.15*IF(AND('Datenbank Volumes'!J56=1,VOLUMES!G64="YES",SUM(H64:P64)&gt;0),SUM(H64:P64)*F64+(4.5),SUM(H64:P64)*F64),IF(AND('Datenbank Volumes'!J56=1,VOLUMES!G64="YES",SUM(H64:P64)&gt;0),SUM(H64:P64)*F64+(4.5),SUM(H64:P64)*F64)))</f>
        <v>0</v>
      </c>
      <c r="S64" s="403"/>
    </row>
    <row r="65" spans="2:19" ht="18.75" x14ac:dyDescent="0.3">
      <c r="B65" s="353" t="s">
        <v>1181</v>
      </c>
      <c r="C65" s="413" t="str">
        <f>IF(AND($S$1=1,Q65=0),"",VLOOKUP(B65,'Datenbank Volumes'!B:C,2,FALSE))</f>
        <v>SUDER 1-3</v>
      </c>
      <c r="D65" s="413" t="str">
        <f>IF(AND($S$1=1,Q65=0),"",VLOOKUP(B65,'Datenbank Volumes'!B:D,3,FALSE))</f>
        <v>Clean</v>
      </c>
      <c r="E65" s="437">
        <f>VLOOKUP(B65,'Datenbank Volumes'!B:N,10,FALSE)</f>
        <v>7.8</v>
      </c>
      <c r="F65" s="71">
        <f>IF($A$1=1,"",VLOOKUP(B65,'Datenbank Volumes'!$B$3:$U$1256,8,FALSE))</f>
        <v>180</v>
      </c>
      <c r="G65" s="201" t="s">
        <v>533</v>
      </c>
      <c r="H65" s="327"/>
      <c r="I65" s="438"/>
      <c r="J65" s="439"/>
      <c r="K65" s="440"/>
      <c r="L65" s="441"/>
      <c r="M65" s="442"/>
      <c r="N65" s="443"/>
      <c r="O65" s="444"/>
      <c r="P65" s="343"/>
      <c r="Q65" s="198">
        <f t="shared" si="3"/>
        <v>0</v>
      </c>
      <c r="R65" s="103">
        <f>IF($A$1=1,"",IF($F$5="Corundum(+5%)",1.15*IF(AND('Datenbank Volumes'!J57=1,VOLUMES!G65="YES",SUM(H65:P65)&gt;0),SUM(H65:P65)*F65+(4.5),SUM(H65:P65)*F65),IF(AND('Datenbank Volumes'!J57=1,VOLUMES!G65="YES",SUM(H65:P65)&gt;0),SUM(H65:P65)*F65+(4.5),SUM(H65:P65)*F65)))</f>
        <v>0</v>
      </c>
      <c r="S65" s="403">
        <f>SUM(H65:P65)*VLOOKUP(B65,'Datenbank Volumes'!B:G,4,FALSE)</f>
        <v>0</v>
      </c>
    </row>
    <row r="66" spans="2:19" ht="18.75" x14ac:dyDescent="0.3">
      <c r="B66" s="353" t="s">
        <v>1189</v>
      </c>
      <c r="C66" s="413" t="str">
        <f>IF(AND($S$1=1,Q66=0),"",VLOOKUP(B66,'Datenbank Volumes'!B:C,2,FALSE))</f>
        <v>SUDER 1-3</v>
      </c>
      <c r="D66" s="413" t="str">
        <f>IF(AND($S$1=1,Q66=0),"",VLOOKUP(B66,'Datenbank Volumes'!B:D,3,FALSE))</f>
        <v>T-Nuts</v>
      </c>
      <c r="E66" s="437">
        <f>VLOOKUP(B66,'Datenbank Volumes'!B:N,10,FALSE)</f>
        <v>7.8</v>
      </c>
      <c r="F66" s="71">
        <f>IF($A$1=1,"",VLOOKUP(B66,'Datenbank Volumes'!$B$3:$U$1256,8,FALSE))</f>
        <v>189</v>
      </c>
      <c r="G66" s="201" t="s">
        <v>533</v>
      </c>
      <c r="H66" s="327"/>
      <c r="I66" s="438"/>
      <c r="J66" s="439"/>
      <c r="K66" s="440"/>
      <c r="L66" s="441"/>
      <c r="M66" s="442"/>
      <c r="N66" s="443"/>
      <c r="O66" s="444"/>
      <c r="P66" s="343"/>
      <c r="Q66" s="198">
        <f t="shared" si="3"/>
        <v>0</v>
      </c>
      <c r="R66" s="103">
        <f>IF($A$1=1,"",IF($F$5="Corundum(+5%)",1.15*IF(AND('Datenbank Volumes'!J58=1,VOLUMES!G66="YES",SUM(H66:P66)&gt;0),SUM(H66:P66)*F66+(4.5),SUM(H66:P66)*F66),IF(AND('Datenbank Volumes'!J58=1,VOLUMES!G66="YES",SUM(H66:P66)&gt;0),SUM(H66:P66)*F66+(4.5),SUM(H66:P66)*F66)))</f>
        <v>0</v>
      </c>
      <c r="S66" s="403"/>
    </row>
    <row r="67" spans="2:19" ht="18.75" x14ac:dyDescent="0.3">
      <c r="B67" s="353" t="s">
        <v>1182</v>
      </c>
      <c r="C67" s="413" t="str">
        <f>IF(AND($S$1=1,Q67=0),"",VLOOKUP(B67,'Datenbank Volumes'!B:C,2,FALSE))</f>
        <v>SUDER 2-1</v>
      </c>
      <c r="D67" s="413" t="str">
        <f>IF(AND($S$1=1,Q67=0),"",VLOOKUP(B67,'Datenbank Volumes'!B:D,3,FALSE))</f>
        <v>Clean</v>
      </c>
      <c r="E67" s="437">
        <f>VLOOKUP(B67,'Datenbank Volumes'!B:N,10,FALSE)</f>
        <v>10.9</v>
      </c>
      <c r="F67" s="71">
        <f>IF($A$1=1,"",VLOOKUP(B67,'Datenbank Volumes'!$B$3:$U$1256,8,FALSE))</f>
        <v>280</v>
      </c>
      <c r="G67" s="201" t="s">
        <v>533</v>
      </c>
      <c r="H67" s="327"/>
      <c r="I67" s="438"/>
      <c r="J67" s="439"/>
      <c r="K67" s="440"/>
      <c r="L67" s="441"/>
      <c r="M67" s="442"/>
      <c r="N67" s="443"/>
      <c r="O67" s="444"/>
      <c r="P67" s="343"/>
      <c r="Q67" s="198">
        <f t="shared" si="3"/>
        <v>0</v>
      </c>
      <c r="R67" s="103">
        <f>IF($A$1=1,"",IF($F$5="Corundum(+5%)",1.15*IF(AND('Datenbank Volumes'!J59=1,VOLUMES!G67="YES",SUM(H67:P67)&gt;0),SUM(H67:P67)*F67+(4.5),SUM(H67:P67)*F67),IF(AND('Datenbank Volumes'!J59=1,VOLUMES!G67="YES",SUM(H67:P67)&gt;0),SUM(H67:P67)*F67+(4.5),SUM(H67:P67)*F67)))</f>
        <v>0</v>
      </c>
      <c r="S67" s="403">
        <f>SUM(H67:P67)*VLOOKUP(B67,'Datenbank Volumes'!B:G,4,FALSE)</f>
        <v>0</v>
      </c>
    </row>
    <row r="68" spans="2:19" ht="18.75" x14ac:dyDescent="0.3">
      <c r="B68" s="353" t="s">
        <v>1188</v>
      </c>
      <c r="C68" s="413" t="str">
        <f>IF(AND($S$1=1,Q68=0),"",VLOOKUP(B68,'Datenbank Volumes'!B:C,2,FALSE))</f>
        <v>SUDER 2-1</v>
      </c>
      <c r="D68" s="413" t="str">
        <f>IF(AND($S$1=1,Q68=0),"",VLOOKUP(B68,'Datenbank Volumes'!B:D,3,FALSE))</f>
        <v>T-Nuts</v>
      </c>
      <c r="E68" s="437">
        <f>VLOOKUP(B68,'Datenbank Volumes'!B:N,10,FALSE)</f>
        <v>10.9</v>
      </c>
      <c r="F68" s="71">
        <f>IF($A$1=1,"",VLOOKUP(B68,'Datenbank Volumes'!$B$3:$U$1256,8,FALSE))</f>
        <v>295</v>
      </c>
      <c r="G68" s="201" t="s">
        <v>533</v>
      </c>
      <c r="H68" s="327"/>
      <c r="I68" s="438"/>
      <c r="J68" s="439"/>
      <c r="K68" s="440"/>
      <c r="L68" s="441"/>
      <c r="M68" s="442"/>
      <c r="N68" s="443"/>
      <c r="O68" s="444"/>
      <c r="P68" s="343"/>
      <c r="Q68" s="198">
        <f t="shared" si="3"/>
        <v>0</v>
      </c>
      <c r="R68" s="103">
        <f>IF($A$1=1,"",IF($F$5="Corundum(+5%)",1.15*IF(AND('Datenbank Volumes'!J60=1,VOLUMES!G68="YES",SUM(H68:P68)&gt;0),SUM(H68:P68)*F68+(4.5),SUM(H68:P68)*F68),IF(AND('Datenbank Volumes'!J60=1,VOLUMES!G68="YES",SUM(H68:P68)&gt;0),SUM(H68:P68)*F68+(4.5),SUM(H68:P68)*F68)))</f>
        <v>0</v>
      </c>
      <c r="S68" s="403"/>
    </row>
    <row r="69" spans="2:19" ht="18.75" x14ac:dyDescent="0.3">
      <c r="B69" s="353" t="s">
        <v>1183</v>
      </c>
      <c r="C69" s="413" t="str">
        <f>IF(AND($S$1=1,Q69=0),"",VLOOKUP(B69,'Datenbank Volumes'!B:C,2,FALSE))</f>
        <v>SUDER 2-2</v>
      </c>
      <c r="D69" s="413" t="str">
        <f>IF(AND($S$1=1,Q69=0),"",VLOOKUP(B69,'Datenbank Volumes'!B:D,3,FALSE))</f>
        <v>Clean</v>
      </c>
      <c r="E69" s="437">
        <f>VLOOKUP(B69,'Datenbank Volumes'!B:N,10,FALSE)</f>
        <v>7</v>
      </c>
      <c r="F69" s="71">
        <f>IF($A$1=1,"",VLOOKUP(B69,'Datenbank Volumes'!$B$3:$U$1256,8,FALSE))</f>
        <v>180</v>
      </c>
      <c r="G69" s="201" t="s">
        <v>533</v>
      </c>
      <c r="H69" s="327"/>
      <c r="I69" s="438"/>
      <c r="J69" s="439"/>
      <c r="K69" s="440"/>
      <c r="L69" s="441"/>
      <c r="M69" s="442"/>
      <c r="N69" s="443"/>
      <c r="O69" s="444"/>
      <c r="P69" s="343"/>
      <c r="Q69" s="198">
        <f t="shared" si="3"/>
        <v>0</v>
      </c>
      <c r="R69" s="103">
        <f>IF($A$1=1,"",IF($F$5="Corundum(+5%)",1.15*IF(AND('Datenbank Volumes'!J61=1,VOLUMES!G69="YES",SUM(H69:P69)&gt;0),SUM(H69:P69)*F69+(4.5),SUM(H69:P69)*F69),IF(AND('Datenbank Volumes'!J61=1,VOLUMES!G69="YES",SUM(H69:P69)&gt;0),SUM(H69:P69)*F69+(4.5),SUM(H69:P69)*F69)))</f>
        <v>0</v>
      </c>
      <c r="S69" s="403">
        <f>SUM(H69:P69)*VLOOKUP(B69,'Datenbank Volumes'!B:G,4,FALSE)</f>
        <v>0</v>
      </c>
    </row>
    <row r="70" spans="2:19" ht="18.75" x14ac:dyDescent="0.3">
      <c r="B70" s="353" t="s">
        <v>1187</v>
      </c>
      <c r="C70" s="413" t="str">
        <f>IF(AND($S$1=1,Q70=0),"",VLOOKUP(B70,'Datenbank Volumes'!B:C,2,FALSE))</f>
        <v>SUDER 2-2</v>
      </c>
      <c r="D70" s="413" t="str">
        <f>IF(AND($S$1=1,Q70=0),"",VLOOKUP(B70,'Datenbank Volumes'!B:D,3,FALSE))</f>
        <v>T-Nuts</v>
      </c>
      <c r="E70" s="437">
        <f>VLOOKUP(B70,'Datenbank Volumes'!B:N,10,FALSE)</f>
        <v>7</v>
      </c>
      <c r="F70" s="71">
        <f>IF($A$1=1,"",VLOOKUP(B70,'Datenbank Volumes'!$B$3:$U$1256,8,FALSE))</f>
        <v>189</v>
      </c>
      <c r="G70" s="201" t="s">
        <v>533</v>
      </c>
      <c r="H70" s="327"/>
      <c r="I70" s="438"/>
      <c r="J70" s="439"/>
      <c r="K70" s="440"/>
      <c r="L70" s="441"/>
      <c r="M70" s="442"/>
      <c r="N70" s="443"/>
      <c r="O70" s="444"/>
      <c r="P70" s="343"/>
      <c r="Q70" s="198">
        <f t="shared" si="3"/>
        <v>0</v>
      </c>
      <c r="R70" s="103">
        <f>IF($A$1=1,"",IF($F$5="Corundum(+5%)",1.15*IF(AND('Datenbank Volumes'!J62=1,VOLUMES!G70="YES",SUM(H70:P70)&gt;0),SUM(H70:P70)*F70+(4.5),SUM(H70:P70)*F70),IF(AND('Datenbank Volumes'!J62=1,VOLUMES!G70="YES",SUM(H70:P70)&gt;0),SUM(H70:P70)*F70+(4.5),SUM(H70:P70)*F70)))</f>
        <v>0</v>
      </c>
      <c r="S70" s="403"/>
    </row>
    <row r="71" spans="2:19" ht="18.75" x14ac:dyDescent="0.3">
      <c r="B71" s="353" t="s">
        <v>1184</v>
      </c>
      <c r="C71" s="413" t="str">
        <f>IF(AND($S$1=1,Q71=0),"",VLOOKUP(B71,'Datenbank Volumes'!B:C,2,FALSE))</f>
        <v>SUDER 2-3</v>
      </c>
      <c r="D71" s="413" t="str">
        <f>IF(AND($S$1=1,Q71=0),"",VLOOKUP(B71,'Datenbank Volumes'!B:D,3,FALSE))</f>
        <v>Clean</v>
      </c>
      <c r="E71" s="437">
        <f>VLOOKUP(B71,'Datenbank Volumes'!B:N,10,FALSE)</f>
        <v>4.5999999999999996</v>
      </c>
      <c r="F71" s="71">
        <f>IF($A$1=1,"",VLOOKUP(B71,'Datenbank Volumes'!$B$3:$U$1256,8,FALSE))</f>
        <v>120</v>
      </c>
      <c r="G71" s="201" t="s">
        <v>533</v>
      </c>
      <c r="H71" s="327"/>
      <c r="I71" s="438"/>
      <c r="J71" s="439"/>
      <c r="K71" s="440"/>
      <c r="L71" s="441"/>
      <c r="M71" s="442"/>
      <c r="N71" s="443"/>
      <c r="O71" s="444"/>
      <c r="P71" s="343"/>
      <c r="Q71" s="198">
        <f t="shared" si="3"/>
        <v>0</v>
      </c>
      <c r="R71" s="103">
        <f>IF($A$1=1,"",IF($F$5="Corundum(+5%)",1.15*IF(AND('Datenbank Volumes'!J63=1,VOLUMES!G71="YES",SUM(H71:P71)&gt;0),SUM(H71:P71)*F71+(4.5),SUM(H71:P71)*F71),IF(AND('Datenbank Volumes'!J63=1,VOLUMES!G71="YES",SUM(H71:P71)&gt;0),SUM(H71:P71)*F71+(4.5),SUM(H71:P71)*F71)))</f>
        <v>0</v>
      </c>
      <c r="S71" s="403">
        <f>SUM(H71:P71)*VLOOKUP(B71,'Datenbank Volumes'!B:G,4,FALSE)</f>
        <v>0</v>
      </c>
    </row>
    <row r="72" spans="2:19" ht="18.75" x14ac:dyDescent="0.3">
      <c r="B72" s="353" t="s">
        <v>1185</v>
      </c>
      <c r="C72" s="413" t="str">
        <f>IF(AND($S$1=1,Q72=0),"",VLOOKUP(B72,'Datenbank Volumes'!B:C,2,FALSE))</f>
        <v>SUDER 2-3</v>
      </c>
      <c r="D72" s="413" t="str">
        <f>IF(AND($S$1=1,Q72=0),"",VLOOKUP(B72,'Datenbank Volumes'!B:D,3,FALSE))</f>
        <v>T-Nuts</v>
      </c>
      <c r="E72" s="437">
        <f>VLOOKUP(B72,'Datenbank Volumes'!B:N,10,FALSE)</f>
        <v>4.5999999999999996</v>
      </c>
      <c r="F72" s="71">
        <f>IF($A$1=1,"",VLOOKUP(B72,'Datenbank Volumes'!$B$3:$U$1256,8,FALSE))</f>
        <v>139</v>
      </c>
      <c r="G72" s="201" t="s">
        <v>533</v>
      </c>
      <c r="H72" s="327"/>
      <c r="I72" s="438"/>
      <c r="J72" s="439"/>
      <c r="K72" s="440"/>
      <c r="L72" s="441"/>
      <c r="M72" s="442"/>
      <c r="N72" s="443"/>
      <c r="O72" s="444"/>
      <c r="P72" s="343"/>
      <c r="Q72" s="198">
        <f t="shared" si="3"/>
        <v>0</v>
      </c>
      <c r="R72" s="103">
        <f>IF($A$1=1,"",IF($F$5="Corundum(+5%)",1.15*IF(AND('Datenbank Volumes'!J64=1,VOLUMES!G72="YES",SUM(H72:P72)&gt;0),SUM(H72:P72)*F72+(4.5),SUM(H72:P72)*F72),IF(AND('Datenbank Volumes'!J64=1,VOLUMES!G72="YES",SUM(H72:P72)&gt;0),SUM(H72:P72)*F72+(4.5),SUM(H72:P72)*F72)))</f>
        <v>0</v>
      </c>
      <c r="S72" s="403"/>
    </row>
    <row r="73" spans="2:19" ht="18.75" x14ac:dyDescent="0.3">
      <c r="B73" s="353" t="s">
        <v>773</v>
      </c>
      <c r="C73" s="413" t="str">
        <f>IF(AND($S$1=1,Q73=0),"",VLOOKUP(B73,'Datenbank Volumes'!B:C,2,FALSE))</f>
        <v>Fuego S1-1</v>
      </c>
      <c r="D73" s="413" t="str">
        <f>IF(AND($S$1=1,Q73=0),"",VLOOKUP(B73,'Datenbank Volumes'!B:D,3,FALSE))</f>
        <v>Clean</v>
      </c>
      <c r="E73" s="437">
        <f>VLOOKUP(B73,'Datenbank Volumes'!B:N,10,FALSE)</f>
        <v>2</v>
      </c>
      <c r="F73" s="71">
        <f>IF($A$1=1,"",VLOOKUP(B73,'Datenbank Volumes'!$B$3:$U$1256,8,FALSE))</f>
        <v>71</v>
      </c>
      <c r="G73" s="201" t="s">
        <v>533</v>
      </c>
      <c r="H73" s="445"/>
      <c r="I73" s="331"/>
      <c r="J73" s="334"/>
      <c r="K73" s="337"/>
      <c r="L73" s="340"/>
      <c r="M73" s="442"/>
      <c r="N73" s="443"/>
      <c r="O73" s="444"/>
      <c r="P73" s="343"/>
      <c r="Q73" s="198">
        <f t="shared" si="1"/>
        <v>0</v>
      </c>
      <c r="R73" s="103">
        <f>IF($A$1=1,"",IF($F$5="Corundum(+5%)",1.15*IF(AND('Datenbank Volumes'!J65=1,VOLUMES!G73="YES",SUM(H73:P73)&gt;0),SUM(H73:P73)*F73+(4.5),SUM(H73:P73)*F73),IF(AND('Datenbank Volumes'!J65=1,VOLUMES!G73="YES",SUM(H73:P73)&gt;0),SUM(H73:P73)*F73+(4.5),SUM(H73:P73)*F73)))</f>
        <v>0</v>
      </c>
      <c r="S73" s="403">
        <f>SUM(H73:P73)*VLOOKUP(B73,'Datenbank Volumes'!B:G,4,FALSE)</f>
        <v>0</v>
      </c>
    </row>
    <row r="74" spans="2:19" ht="18.75" x14ac:dyDescent="0.3">
      <c r="B74" s="353" t="s">
        <v>772</v>
      </c>
      <c r="C74" s="413" t="str">
        <f>IF(AND($S$1=1,Q74=0),"",VLOOKUP(B74,'Datenbank Volumes'!B:C,2,FALSE))</f>
        <v>Fuego S1-2</v>
      </c>
      <c r="D74" s="413" t="str">
        <f>IF(AND($S$1=1,Q74=0),"",VLOOKUP(B74,'Datenbank Volumes'!B:D,3,FALSE))</f>
        <v>Clean</v>
      </c>
      <c r="E74" s="437">
        <f>VLOOKUP(B74,'Datenbank Volumes'!B:N,10,FALSE)</f>
        <v>2</v>
      </c>
      <c r="F74" s="71">
        <f>IF($A$1=1,"",VLOOKUP(B74,'Datenbank Volumes'!$B$3:$U$1256,8,FALSE))</f>
        <v>71</v>
      </c>
      <c r="G74" s="201" t="s">
        <v>533</v>
      </c>
      <c r="H74" s="445"/>
      <c r="I74" s="331"/>
      <c r="J74" s="334"/>
      <c r="K74" s="337"/>
      <c r="L74" s="340"/>
      <c r="M74" s="442"/>
      <c r="N74" s="443"/>
      <c r="O74" s="444"/>
      <c r="P74" s="343"/>
      <c r="Q74" s="198">
        <f t="shared" si="1"/>
        <v>0</v>
      </c>
      <c r="R74" s="103">
        <f>IF($A$1=1,"",IF($F$5="Corundum(+5%)",1.15*IF(AND('Datenbank Volumes'!J66=1,VOLUMES!G74="YES",SUM(H74:P74)&gt;0),SUM(H74:P74)*F74+(4.5),SUM(H74:P74)*F74),IF(AND('Datenbank Volumes'!J66=1,VOLUMES!G74="YES",SUM(H74:P74)&gt;0),SUM(H74:P74)*F74+(4.5),SUM(H74:P74)*F74)))</f>
        <v>0</v>
      </c>
      <c r="S74" s="403">
        <f>SUM(H74:P74)*VLOOKUP(B74,'Datenbank Volumes'!B:G,4,FALSE)</f>
        <v>0</v>
      </c>
    </row>
    <row r="75" spans="2:19" ht="18.75" x14ac:dyDescent="0.3">
      <c r="B75" s="353" t="s">
        <v>771</v>
      </c>
      <c r="C75" s="413" t="str">
        <f>IF(AND($S$1=1,Q75=0),"",VLOOKUP(B75,'Datenbank Volumes'!B:C,2,FALSE))</f>
        <v>Fuego S1-3</v>
      </c>
      <c r="D75" s="413" t="str">
        <f>IF(AND($S$1=1,Q75=0),"",VLOOKUP(B75,'Datenbank Volumes'!B:D,3,FALSE))</f>
        <v>Clean</v>
      </c>
      <c r="E75" s="437">
        <f>VLOOKUP(B75,'Datenbank Volumes'!B:N,10,FALSE)</f>
        <v>4.0999999999999996</v>
      </c>
      <c r="F75" s="71">
        <f>IF($A$1=1,"",VLOOKUP(B75,'Datenbank Volumes'!$B$3:$U$1256,8,FALSE))</f>
        <v>108</v>
      </c>
      <c r="G75" s="201" t="s">
        <v>533</v>
      </c>
      <c r="H75" s="445"/>
      <c r="I75" s="331"/>
      <c r="J75" s="334"/>
      <c r="K75" s="337"/>
      <c r="L75" s="340"/>
      <c r="M75" s="442"/>
      <c r="N75" s="443"/>
      <c r="O75" s="444"/>
      <c r="P75" s="343"/>
      <c r="Q75" s="198">
        <f t="shared" si="1"/>
        <v>0</v>
      </c>
      <c r="R75" s="103">
        <f>IF($A$1=1,"",IF($F$5="Corundum(+5%)",1.15*IF(AND('Datenbank Volumes'!J67=1,VOLUMES!G75="YES",SUM(H75:P75)&gt;0),SUM(H75:P75)*F75+(4.5),SUM(H75:P75)*F75),IF(AND('Datenbank Volumes'!J67=1,VOLUMES!G75="YES",SUM(H75:P75)&gt;0),SUM(H75:P75)*F75+(4.5),SUM(H75:P75)*F75)))</f>
        <v>0</v>
      </c>
      <c r="S75" s="403">
        <f>SUM(H75:P75)*VLOOKUP(B75,'Datenbank Volumes'!B:G,4,FALSE)</f>
        <v>0</v>
      </c>
    </row>
    <row r="76" spans="2:19" ht="18.75" x14ac:dyDescent="0.3">
      <c r="B76" s="353" t="s">
        <v>770</v>
      </c>
      <c r="C76" s="413" t="str">
        <f>IF(AND($S$1=1,Q76=0),"",VLOOKUP(B76,'Datenbank Volumes'!B:C,2,FALSE))</f>
        <v>Fuego S1-3</v>
      </c>
      <c r="D76" s="413" t="str">
        <f>IF(AND($S$1=1,Q76=0),"",VLOOKUP(B76,'Datenbank Volumes'!B:D,3,FALSE))</f>
        <v>T-Nuts</v>
      </c>
      <c r="E76" s="437">
        <f>VLOOKUP(B76,'Datenbank Volumes'!B:N,10,FALSE)</f>
        <v>4.0999999999999996</v>
      </c>
      <c r="F76" s="71">
        <f>IF($A$1=1,"",VLOOKUP(B76,'Datenbank Volumes'!$B$3:$U$1256,8,FALSE))</f>
        <v>119</v>
      </c>
      <c r="G76" s="201" t="s">
        <v>533</v>
      </c>
      <c r="H76" s="445"/>
      <c r="I76" s="331"/>
      <c r="J76" s="334"/>
      <c r="K76" s="337"/>
      <c r="L76" s="340"/>
      <c r="M76" s="442"/>
      <c r="N76" s="443"/>
      <c r="O76" s="444"/>
      <c r="P76" s="343"/>
      <c r="Q76" s="198">
        <f t="shared" si="1"/>
        <v>0</v>
      </c>
      <c r="R76" s="103">
        <f>IF($A$1=1,"",IF($F$5="Corundum(+5%)",1.15*IF(AND('Datenbank Volumes'!J68=1,VOLUMES!G76="YES",SUM(H76:P76)&gt;0),SUM(H76:P76)*F76+(4.5),SUM(H76:P76)*F76),IF(AND('Datenbank Volumes'!J68=1,VOLUMES!G76="YES",SUM(H76:P76)&gt;0),SUM(H76:P76)*F76+(4.5),SUM(H76:P76)*F76)))</f>
        <v>0</v>
      </c>
      <c r="S76" s="403">
        <f>SUM(H76:P76)*VLOOKUP(B76,'Datenbank Volumes'!B:G,4,FALSE)</f>
        <v>0</v>
      </c>
    </row>
    <row r="77" spans="2:19" ht="18.75" x14ac:dyDescent="0.3">
      <c r="B77" s="353" t="s">
        <v>769</v>
      </c>
      <c r="C77" s="413" t="str">
        <f>IF(AND($S$1=1,Q77=0),"",VLOOKUP(B77,'Datenbank Volumes'!B:C,2,FALSE))</f>
        <v>Fuego S1-4</v>
      </c>
      <c r="D77" s="413" t="str">
        <f>IF(AND($S$1=1,Q77=0),"",VLOOKUP(B77,'Datenbank Volumes'!B:D,3,FALSE))</f>
        <v>Clean</v>
      </c>
      <c r="E77" s="437">
        <f>VLOOKUP(B77,'Datenbank Volumes'!B:N,10,FALSE)</f>
        <v>4.0999999999999996</v>
      </c>
      <c r="F77" s="71">
        <f>IF($A$1=1,"",VLOOKUP(B77,'Datenbank Volumes'!$B$3:$U$1256,8,FALSE))</f>
        <v>108</v>
      </c>
      <c r="G77" s="201" t="s">
        <v>533</v>
      </c>
      <c r="H77" s="445"/>
      <c r="I77" s="331"/>
      <c r="J77" s="334"/>
      <c r="K77" s="337"/>
      <c r="L77" s="340"/>
      <c r="M77" s="442"/>
      <c r="N77" s="443"/>
      <c r="O77" s="444"/>
      <c r="P77" s="343"/>
      <c r="Q77" s="198">
        <f t="shared" si="1"/>
        <v>0</v>
      </c>
      <c r="R77" s="103">
        <f>IF($A$1=1,"",IF($F$5="Corundum(+5%)",1.15*IF(AND('Datenbank Volumes'!J69=1,VOLUMES!G77="YES",SUM(H77:P77)&gt;0),SUM(H77:P77)*F77+(4.5),SUM(H77:P77)*F77),IF(AND('Datenbank Volumes'!J69=1,VOLUMES!G77="YES",SUM(H77:P77)&gt;0),SUM(H77:P77)*F77+(4.5),SUM(H77:P77)*F77)))</f>
        <v>0</v>
      </c>
      <c r="S77" s="403">
        <f>SUM(H77:P77)*VLOOKUP(B77,'Datenbank Volumes'!B:G,4,FALSE)</f>
        <v>0</v>
      </c>
    </row>
    <row r="78" spans="2:19" ht="18.75" x14ac:dyDescent="0.3">
      <c r="B78" s="353" t="s">
        <v>768</v>
      </c>
      <c r="C78" s="413" t="str">
        <f>IF(AND($S$1=1,Q78=0),"",VLOOKUP(B78,'Datenbank Volumes'!B:C,2,FALSE))</f>
        <v>Fuego S1-4</v>
      </c>
      <c r="D78" s="413" t="str">
        <f>IF(AND($S$1=1,Q78=0),"",VLOOKUP(B78,'Datenbank Volumes'!B:D,3,FALSE))</f>
        <v>T-Nuts</v>
      </c>
      <c r="E78" s="437">
        <f>VLOOKUP(B78,'Datenbank Volumes'!B:N,10,FALSE)</f>
        <v>4.0999999999999996</v>
      </c>
      <c r="F78" s="71">
        <f>IF($A$1=1,"",VLOOKUP(B78,'Datenbank Volumes'!$B$3:$U$1256,8,FALSE))</f>
        <v>119</v>
      </c>
      <c r="G78" s="201" t="s">
        <v>533</v>
      </c>
      <c r="H78" s="445"/>
      <c r="I78" s="331"/>
      <c r="J78" s="334"/>
      <c r="K78" s="337"/>
      <c r="L78" s="340"/>
      <c r="M78" s="442"/>
      <c r="N78" s="443"/>
      <c r="O78" s="444"/>
      <c r="P78" s="343"/>
      <c r="Q78" s="198">
        <f t="shared" si="1"/>
        <v>0</v>
      </c>
      <c r="R78" s="103">
        <f>IF($A$1=1,"",IF($F$5="Corundum(+5%)",1.15*IF(AND('Datenbank Volumes'!J70=1,VOLUMES!G78="YES",SUM(H78:P78)&gt;0),SUM(H78:P78)*F78+(4.5),SUM(H78:P78)*F78),IF(AND('Datenbank Volumes'!J70=1,VOLUMES!G78="YES",SUM(H78:P78)&gt;0),SUM(H78:P78)*F78+(4.5),SUM(H78:P78)*F78)))</f>
        <v>0</v>
      </c>
      <c r="S78" s="403">
        <f>SUM(H78:P78)*VLOOKUP(B78,'Datenbank Volumes'!B:G,4,FALSE)</f>
        <v>0</v>
      </c>
    </row>
    <row r="79" spans="2:19" ht="18.75" x14ac:dyDescent="0.3">
      <c r="B79" s="353" t="s">
        <v>767</v>
      </c>
      <c r="C79" s="413" t="str">
        <f>IF(AND($S$1=1,Q79=0),"",VLOOKUP(B79,'Datenbank Volumes'!B:C,2,FALSE))</f>
        <v>Fuego S1-5</v>
      </c>
      <c r="D79" s="413" t="str">
        <f>IF(AND($S$1=1,Q79=0),"",VLOOKUP(B79,'Datenbank Volumes'!B:D,3,FALSE))</f>
        <v>Clean</v>
      </c>
      <c r="E79" s="437">
        <f>VLOOKUP(B79,'Datenbank Volumes'!B:N,10,FALSE)</f>
        <v>10.1</v>
      </c>
      <c r="F79" s="71">
        <f>IF($A$1=1,"",VLOOKUP(B79,'Datenbank Volumes'!$B$3:$U$1256,8,FALSE))</f>
        <v>225</v>
      </c>
      <c r="G79" s="201" t="s">
        <v>533</v>
      </c>
      <c r="H79" s="445"/>
      <c r="I79" s="331"/>
      <c r="J79" s="334"/>
      <c r="K79" s="337"/>
      <c r="L79" s="340"/>
      <c r="M79" s="442"/>
      <c r="N79" s="443"/>
      <c r="O79" s="444"/>
      <c r="P79" s="343"/>
      <c r="Q79" s="198">
        <f t="shared" si="1"/>
        <v>0</v>
      </c>
      <c r="R79" s="103">
        <f>IF($A$1=1,"",IF($F$5="Corundum(+5%)",1.15*IF(AND('Datenbank Volumes'!J71=1,VOLUMES!G79="YES",SUM(H79:P79)&gt;0),SUM(H79:P79)*F79+(4.5),SUM(H79:P79)*F79),IF(AND('Datenbank Volumes'!J71=1,VOLUMES!G79="YES",SUM(H79:P79)&gt;0),SUM(H79:P79)*F79+(4.5),SUM(H79:P79)*F79)))</f>
        <v>0</v>
      </c>
      <c r="S79" s="403">
        <f>SUM(H79:P79)*VLOOKUP(B79,'Datenbank Volumes'!B:G,4,FALSE)</f>
        <v>0</v>
      </c>
    </row>
    <row r="80" spans="2:19" ht="18.75" x14ac:dyDescent="0.3">
      <c r="B80" s="353" t="s">
        <v>766</v>
      </c>
      <c r="C80" s="413" t="str">
        <f>IF(AND($S$1=1,Q80=0),"",VLOOKUP(B80,'Datenbank Volumes'!B:C,2,FALSE))</f>
        <v>Fuego S1-5</v>
      </c>
      <c r="D80" s="413" t="str">
        <f>IF(AND($S$1=1,Q80=0),"",VLOOKUP(B80,'Datenbank Volumes'!B:D,3,FALSE))</f>
        <v>T-Nuts</v>
      </c>
      <c r="E80" s="437">
        <f>VLOOKUP(B80,'Datenbank Volumes'!B:N,10,FALSE)</f>
        <v>10.1</v>
      </c>
      <c r="F80" s="71">
        <f>IF($A$1=1,"",VLOOKUP(B80,'Datenbank Volumes'!$B$3:$U$1256,8,FALSE))</f>
        <v>249</v>
      </c>
      <c r="G80" s="201" t="s">
        <v>533</v>
      </c>
      <c r="H80" s="445"/>
      <c r="I80" s="331"/>
      <c r="J80" s="334"/>
      <c r="K80" s="337"/>
      <c r="L80" s="340"/>
      <c r="M80" s="442"/>
      <c r="N80" s="443"/>
      <c r="O80" s="444"/>
      <c r="P80" s="343"/>
      <c r="Q80" s="198">
        <f t="shared" si="1"/>
        <v>0</v>
      </c>
      <c r="R80" s="103">
        <f>IF($A$1=1,"",IF($F$5="Corundum(+5%)",1.15*IF(AND('Datenbank Volumes'!J72=1,VOLUMES!G80="YES",SUM(H80:P80)&gt;0),SUM(H80:P80)*F80+(4.5),SUM(H80:P80)*F80),IF(AND('Datenbank Volumes'!J72=1,VOLUMES!G80="YES",SUM(H80:P80)&gt;0),SUM(H80:P80)*F80+(4.5),SUM(H80:P80)*F80)))</f>
        <v>0</v>
      </c>
      <c r="S80" s="403">
        <f>SUM(H80:P80)*VLOOKUP(B80,'Datenbank Volumes'!B:G,4,FALSE)</f>
        <v>0</v>
      </c>
    </row>
    <row r="81" spans="2:19" ht="18.75" x14ac:dyDescent="0.3">
      <c r="B81" s="353" t="s">
        <v>765</v>
      </c>
      <c r="C81" s="413" t="str">
        <f>IF(AND($S$1=1,Q81=0),"",VLOOKUP(B81,'Datenbank Volumes'!B:C,2,FALSE))</f>
        <v>Fuego S1-6</v>
      </c>
      <c r="D81" s="413" t="str">
        <f>IF(AND($S$1=1,Q81=0),"",VLOOKUP(B81,'Datenbank Volumes'!B:D,3,FALSE))</f>
        <v>Clean</v>
      </c>
      <c r="E81" s="437">
        <f>VLOOKUP(B81,'Datenbank Volumes'!B:N,10,FALSE)</f>
        <v>10.1</v>
      </c>
      <c r="F81" s="71">
        <f>IF($A$1=1,"",VLOOKUP(B81,'Datenbank Volumes'!$B$3:$U$1256,8,FALSE))</f>
        <v>225</v>
      </c>
      <c r="G81" s="201" t="s">
        <v>533</v>
      </c>
      <c r="H81" s="445"/>
      <c r="I81" s="331"/>
      <c r="J81" s="334"/>
      <c r="K81" s="337"/>
      <c r="L81" s="340"/>
      <c r="M81" s="442"/>
      <c r="N81" s="443"/>
      <c r="O81" s="444"/>
      <c r="P81" s="343"/>
      <c r="Q81" s="198">
        <f t="shared" si="1"/>
        <v>0</v>
      </c>
      <c r="R81" s="103">
        <f>IF($A$1=1,"",IF($F$5="Corundum(+5%)",1.15*IF(AND('Datenbank Volumes'!J73=1,VOLUMES!G81="YES",SUM(H81:P81)&gt;0),SUM(H81:P81)*F81+(4.5),SUM(H81:P81)*F81),IF(AND('Datenbank Volumes'!J73=1,VOLUMES!G81="YES",SUM(H81:P81)&gt;0),SUM(H81:P81)*F81+(4.5),SUM(H81:P81)*F81)))</f>
        <v>0</v>
      </c>
      <c r="S81" s="403">
        <f>SUM(H81:P81)*VLOOKUP(B81,'Datenbank Volumes'!B:G,4,FALSE)</f>
        <v>0</v>
      </c>
    </row>
    <row r="82" spans="2:19" ht="18.75" x14ac:dyDescent="0.3">
      <c r="B82" s="353" t="s">
        <v>764</v>
      </c>
      <c r="C82" s="413" t="str">
        <f>IF(AND($S$1=1,Q82=0),"",VLOOKUP(B82,'Datenbank Volumes'!B:C,2,FALSE))</f>
        <v>Fuego S1-6</v>
      </c>
      <c r="D82" s="413" t="str">
        <f>IF(AND($S$1=1,Q82=0),"",VLOOKUP(B82,'Datenbank Volumes'!B:D,3,FALSE))</f>
        <v>T-Nuts</v>
      </c>
      <c r="E82" s="437">
        <f>VLOOKUP(B82,'Datenbank Volumes'!B:N,10,FALSE)</f>
        <v>10.1</v>
      </c>
      <c r="F82" s="71">
        <f>IF($A$1=1,"",VLOOKUP(B82,'Datenbank Volumes'!$B$3:$U$1256,8,FALSE))</f>
        <v>249</v>
      </c>
      <c r="G82" s="201" t="s">
        <v>533</v>
      </c>
      <c r="H82" s="445"/>
      <c r="I82" s="331"/>
      <c r="J82" s="334"/>
      <c r="K82" s="337"/>
      <c r="L82" s="340"/>
      <c r="M82" s="442"/>
      <c r="N82" s="443"/>
      <c r="O82" s="444"/>
      <c r="P82" s="343"/>
      <c r="Q82" s="198">
        <f t="shared" si="1"/>
        <v>0</v>
      </c>
      <c r="R82" s="103">
        <f>IF($A$1=1,"",IF($F$5="Corundum(+5%)",1.15*IF(AND('Datenbank Volumes'!J74=1,VOLUMES!G82="YES",SUM(H82:P82)&gt;0),SUM(H82:P82)*F82+(4.5),SUM(H82:P82)*F82),IF(AND('Datenbank Volumes'!J74=1,VOLUMES!G82="YES",SUM(H82:P82)&gt;0),SUM(H82:P82)*F82+(4.5),SUM(H82:P82)*F82)))</f>
        <v>0</v>
      </c>
      <c r="S82" s="403">
        <f>SUM(H82:P82)*VLOOKUP(B82,'Datenbank Volumes'!B:G,4,FALSE)</f>
        <v>0</v>
      </c>
    </row>
    <row r="83" spans="2:19" ht="18.75" x14ac:dyDescent="0.3">
      <c r="B83" s="353" t="s">
        <v>763</v>
      </c>
      <c r="C83" s="413" t="str">
        <f>IF(AND($S$1=1,Q83=0),"",VLOOKUP(B83,'Datenbank Volumes'!B:C,2,FALSE))</f>
        <v>Fuego S1-7</v>
      </c>
      <c r="D83" s="413" t="str">
        <f>IF(AND($S$1=1,Q83=0),"",VLOOKUP(B83,'Datenbank Volumes'!B:D,3,FALSE))</f>
        <v>Clean</v>
      </c>
      <c r="E83" s="437">
        <f>VLOOKUP(B83,'Datenbank Volumes'!B:N,10,FALSE)</f>
        <v>29</v>
      </c>
      <c r="F83" s="71">
        <f>IF($A$1=1,"",VLOOKUP(B83,'Datenbank Volumes'!$B$3:$U$1256,8,FALSE))</f>
        <v>622</v>
      </c>
      <c r="G83" s="201" t="s">
        <v>533</v>
      </c>
      <c r="H83" s="445"/>
      <c r="I83" s="331"/>
      <c r="J83" s="334"/>
      <c r="K83" s="337"/>
      <c r="L83" s="340"/>
      <c r="M83" s="442"/>
      <c r="N83" s="443"/>
      <c r="O83" s="444"/>
      <c r="P83" s="343"/>
      <c r="Q83" s="198">
        <f t="shared" si="1"/>
        <v>0</v>
      </c>
      <c r="R83" s="103">
        <f>IF($A$1=1,"",IF($F$5="Corundum(+5%)",1.15*IF(AND('Datenbank Volumes'!J75=1,VOLUMES!G83="YES",SUM(H83:P83)&gt;0),SUM(H83:P83)*F83+(4.5),SUM(H83:P83)*F83),IF(AND('Datenbank Volumes'!J75=1,VOLUMES!G83="YES",SUM(H83:P83)&gt;0),SUM(H83:P83)*F83+(4.5),SUM(H83:P83)*F83)))</f>
        <v>0</v>
      </c>
      <c r="S83" s="403">
        <f>SUM(H83:P83)*VLOOKUP(B83,'Datenbank Volumes'!B:G,4,FALSE)</f>
        <v>0</v>
      </c>
    </row>
    <row r="84" spans="2:19" ht="18.75" x14ac:dyDescent="0.3">
      <c r="B84" s="353" t="s">
        <v>762</v>
      </c>
      <c r="C84" s="413" t="str">
        <f>IF(AND($S$1=1,Q84=0),"",VLOOKUP(B84,'Datenbank Volumes'!B:C,2,FALSE))</f>
        <v>Fuego S1-7</v>
      </c>
      <c r="D84" s="413" t="str">
        <f>IF(AND($S$1=1,Q84=0),"",VLOOKUP(B84,'Datenbank Volumes'!B:D,3,FALSE))</f>
        <v>T-Nuts</v>
      </c>
      <c r="E84" s="437">
        <f>VLOOKUP(B84,'Datenbank Volumes'!B:N,10,FALSE)</f>
        <v>29</v>
      </c>
      <c r="F84" s="71">
        <f>IF($A$1=1,"",VLOOKUP(B84,'Datenbank Volumes'!$B$3:$U$1256,8,FALSE))</f>
        <v>672</v>
      </c>
      <c r="G84" s="201" t="s">
        <v>533</v>
      </c>
      <c r="H84" s="445"/>
      <c r="I84" s="331"/>
      <c r="J84" s="334"/>
      <c r="K84" s="337"/>
      <c r="L84" s="340"/>
      <c r="M84" s="442"/>
      <c r="N84" s="443"/>
      <c r="O84" s="444"/>
      <c r="P84" s="343"/>
      <c r="Q84" s="198">
        <f t="shared" si="1"/>
        <v>0</v>
      </c>
      <c r="R84" s="103">
        <f>IF($A$1=1,"",IF($F$5="Corundum(+5%)",1.15*IF(AND('Datenbank Volumes'!J76=1,VOLUMES!G84="YES",SUM(H84:P84)&gt;0),SUM(H84:P84)*F84+(4.5),SUM(H84:P84)*F84),IF(AND('Datenbank Volumes'!J76=1,VOLUMES!G84="YES",SUM(H84:P84)&gt;0),SUM(H84:P84)*F84+(4.5),SUM(H84:P84)*F84)))</f>
        <v>0</v>
      </c>
      <c r="S84" s="403">
        <f>SUM(H84:P84)*VLOOKUP(B84,'Datenbank Volumes'!B:G,4,FALSE)</f>
        <v>0</v>
      </c>
    </row>
    <row r="85" spans="2:19" ht="18.75" x14ac:dyDescent="0.3">
      <c r="B85" s="353" t="s">
        <v>761</v>
      </c>
      <c r="C85" s="413" t="str">
        <f>IF(AND($S$1=1,Q85=0),"",VLOOKUP(B85,'Datenbank Volumes'!B:C,2,FALSE))</f>
        <v>Fuego S1-8</v>
      </c>
      <c r="D85" s="413" t="str">
        <f>IF(AND($S$1=1,Q85=0),"",VLOOKUP(B85,'Datenbank Volumes'!B:D,3,FALSE))</f>
        <v>Clean</v>
      </c>
      <c r="E85" s="437">
        <f>VLOOKUP(B85,'Datenbank Volumes'!B:N,10,FALSE)</f>
        <v>29</v>
      </c>
      <c r="F85" s="71">
        <f>IF($A$1=1,"",VLOOKUP(B85,'Datenbank Volumes'!$B$3:$U$1256,8,FALSE))</f>
        <v>622</v>
      </c>
      <c r="G85" s="201" t="s">
        <v>533</v>
      </c>
      <c r="H85" s="445"/>
      <c r="I85" s="331"/>
      <c r="J85" s="334"/>
      <c r="K85" s="337"/>
      <c r="L85" s="340"/>
      <c r="M85" s="442"/>
      <c r="N85" s="443"/>
      <c r="O85" s="444"/>
      <c r="P85" s="343"/>
      <c r="Q85" s="198">
        <f t="shared" si="1"/>
        <v>0</v>
      </c>
      <c r="R85" s="103">
        <f>IF($A$1=1,"",IF($F$5="Corundum(+5%)",1.15*IF(AND('Datenbank Volumes'!J77=1,VOLUMES!G85="YES",SUM(H85:P85)&gt;0),SUM(H85:P85)*F85+(4.5),SUM(H85:P85)*F85),IF(AND('Datenbank Volumes'!J77=1,VOLUMES!G85="YES",SUM(H85:P85)&gt;0),SUM(H85:P85)*F85+(4.5),SUM(H85:P85)*F85)))</f>
        <v>0</v>
      </c>
      <c r="S85" s="403">
        <f>SUM(H85:P85)*VLOOKUP(B85,'Datenbank Volumes'!B:G,4,FALSE)</f>
        <v>0</v>
      </c>
    </row>
    <row r="86" spans="2:19" ht="18.75" x14ac:dyDescent="0.3">
      <c r="B86" s="353" t="s">
        <v>760</v>
      </c>
      <c r="C86" s="413" t="str">
        <f>IF(AND($S$1=1,Q86=0),"",VLOOKUP(B86,'Datenbank Volumes'!B:C,2,FALSE))</f>
        <v>Fuego S1-8</v>
      </c>
      <c r="D86" s="413" t="str">
        <f>IF(AND($S$1=1,Q86=0),"",VLOOKUP(B86,'Datenbank Volumes'!B:D,3,FALSE))</f>
        <v>T-Nuts</v>
      </c>
      <c r="E86" s="437">
        <f>VLOOKUP(B86,'Datenbank Volumes'!B:N,10,FALSE)</f>
        <v>29</v>
      </c>
      <c r="F86" s="71">
        <f>IF($A$1=1,"",VLOOKUP(B86,'Datenbank Volumes'!$B$3:$U$1256,8,FALSE))</f>
        <v>672</v>
      </c>
      <c r="G86" s="201" t="s">
        <v>533</v>
      </c>
      <c r="H86" s="445"/>
      <c r="I86" s="331"/>
      <c r="J86" s="334"/>
      <c r="K86" s="337"/>
      <c r="L86" s="340"/>
      <c r="M86" s="442"/>
      <c r="N86" s="443"/>
      <c r="O86" s="444"/>
      <c r="P86" s="343"/>
      <c r="Q86" s="198">
        <f t="shared" si="1"/>
        <v>0</v>
      </c>
      <c r="R86" s="103">
        <f>IF($A$1=1,"",IF($F$5="Corundum(+5%)",1.15*IF(AND('Datenbank Volumes'!J78=1,VOLUMES!G86="YES",SUM(H86:P86)&gt;0),SUM(H86:P86)*F86+(4.5),SUM(H86:P86)*F86),IF(AND('Datenbank Volumes'!J78=1,VOLUMES!G86="YES",SUM(H86:P86)&gt;0),SUM(H86:P86)*F86+(4.5),SUM(H86:P86)*F86)))</f>
        <v>0</v>
      </c>
      <c r="S86" s="403">
        <f>SUM(H86:P86)*VLOOKUP(B86,'Datenbank Volumes'!B:G,4,FALSE)</f>
        <v>0</v>
      </c>
    </row>
    <row r="87" spans="2:19" ht="18.75" x14ac:dyDescent="0.3">
      <c r="B87" s="353" t="s">
        <v>759</v>
      </c>
      <c r="C87" s="413" t="str">
        <f>IF(AND($S$1=1,Q87=0),"",VLOOKUP(B87,'Datenbank Volumes'!B:C,2,FALSE))</f>
        <v>Fuego S1-9</v>
      </c>
      <c r="D87" s="413" t="str">
        <f>IF(AND($S$1=1,Q87=0),"",VLOOKUP(B87,'Datenbank Volumes'!B:D,3,FALSE))</f>
        <v>Clean</v>
      </c>
      <c r="E87" s="437">
        <f>VLOOKUP(B87,'Datenbank Volumes'!B:N,10,FALSE)</f>
        <v>41.800000000000004</v>
      </c>
      <c r="F87" s="71">
        <f>IF($A$1=1,"",VLOOKUP(B87,'Datenbank Volumes'!$B$3:$U$1256,8,FALSE))</f>
        <v>1017</v>
      </c>
      <c r="G87" s="201" t="s">
        <v>533</v>
      </c>
      <c r="H87" s="445"/>
      <c r="I87" s="331"/>
      <c r="J87" s="334"/>
      <c r="K87" s="337"/>
      <c r="L87" s="340"/>
      <c r="M87" s="442"/>
      <c r="N87" s="443"/>
      <c r="O87" s="444"/>
      <c r="P87" s="343"/>
      <c r="Q87" s="198">
        <f t="shared" si="1"/>
        <v>0</v>
      </c>
      <c r="R87" s="103">
        <f>IF($A$1=1,"",IF($F$5="Corundum(+5%)",1.15*IF(AND('Datenbank Volumes'!J79=1,VOLUMES!G87="YES",SUM(H87:P87)&gt;0),SUM(H87:P87)*F87+(4.5),SUM(H87:P87)*F87),IF(AND('Datenbank Volumes'!J79=1,VOLUMES!G87="YES",SUM(H87:P87)&gt;0),SUM(H87:P87)*F87+(4.5),SUM(H87:P87)*F87)))</f>
        <v>0</v>
      </c>
      <c r="S87" s="403">
        <f>SUM(H87:P87)*VLOOKUP(B87,'Datenbank Volumes'!B:G,4,FALSE)</f>
        <v>0</v>
      </c>
    </row>
    <row r="88" spans="2:19" ht="18.75" x14ac:dyDescent="0.3">
      <c r="B88" s="353" t="s">
        <v>758</v>
      </c>
      <c r="C88" s="413" t="str">
        <f>IF(AND($S$1=1,Q88=0),"",VLOOKUP(B88,'Datenbank Volumes'!B:C,2,FALSE))</f>
        <v>Fuego S1-9</v>
      </c>
      <c r="D88" s="413" t="str">
        <f>IF(AND($S$1=1,Q88=0),"",VLOOKUP(B88,'Datenbank Volumes'!B:D,3,FALSE))</f>
        <v>T-Nuts</v>
      </c>
      <c r="E88" s="437">
        <f>VLOOKUP(B88,'Datenbank Volumes'!B:N,10,FALSE)</f>
        <v>41.800000000000004</v>
      </c>
      <c r="F88" s="71">
        <f>IF($A$1=1,"",VLOOKUP(B88,'Datenbank Volumes'!$B$3:$U$1256,8,FALSE))</f>
        <v>1081</v>
      </c>
      <c r="G88" s="201" t="s">
        <v>533</v>
      </c>
      <c r="H88" s="445"/>
      <c r="I88" s="331"/>
      <c r="J88" s="334"/>
      <c r="K88" s="337"/>
      <c r="L88" s="340"/>
      <c r="M88" s="442"/>
      <c r="N88" s="443"/>
      <c r="O88" s="444"/>
      <c r="P88" s="343"/>
      <c r="Q88" s="198">
        <f t="shared" si="1"/>
        <v>0</v>
      </c>
      <c r="R88" s="103">
        <f>IF($A$1=1,"",IF($F$5="Corundum(+5%)",1.15*IF(AND('Datenbank Volumes'!J80=1,VOLUMES!G88="YES",SUM(H88:P88)&gt;0),SUM(H88:P88)*F88+(4.5),SUM(H88:P88)*F88),IF(AND('Datenbank Volumes'!J80=1,VOLUMES!G88="YES",SUM(H88:P88)&gt;0),SUM(H88:P88)*F88+(4.5),SUM(H88:P88)*F88)))</f>
        <v>0</v>
      </c>
      <c r="S88" s="403">
        <f>SUM(H88:P88)*VLOOKUP(B88,'Datenbank Volumes'!B:G,4,FALSE)</f>
        <v>0</v>
      </c>
    </row>
    <row r="89" spans="2:19" ht="18.75" x14ac:dyDescent="0.3">
      <c r="B89" s="353" t="s">
        <v>757</v>
      </c>
      <c r="C89" s="413" t="str">
        <f>IF(AND($S$1=1,Q89=0),"",VLOOKUP(B89,'Datenbank Volumes'!B:C,2,FALSE))</f>
        <v>Fuego S1-10</v>
      </c>
      <c r="D89" s="413" t="str">
        <f>IF(AND($S$1=1,Q89=0),"",VLOOKUP(B89,'Datenbank Volumes'!B:D,3,FALSE))</f>
        <v>Clean</v>
      </c>
      <c r="E89" s="437">
        <f>VLOOKUP(B89,'Datenbank Volumes'!B:N,10,FALSE)</f>
        <v>41.800000000000004</v>
      </c>
      <c r="F89" s="71">
        <f>IF($A$1=1,"",VLOOKUP(B89,'Datenbank Volumes'!$B$3:$U$1256,8,FALSE))</f>
        <v>1017</v>
      </c>
      <c r="G89" s="201" t="s">
        <v>533</v>
      </c>
      <c r="H89" s="445"/>
      <c r="I89" s="331"/>
      <c r="J89" s="334"/>
      <c r="K89" s="337"/>
      <c r="L89" s="340"/>
      <c r="M89" s="442"/>
      <c r="N89" s="443"/>
      <c r="O89" s="444"/>
      <c r="P89" s="343"/>
      <c r="Q89" s="198">
        <f t="shared" ref="Q89:Q152" si="4">SUM(H89:P89)*E89</f>
        <v>0</v>
      </c>
      <c r="R89" s="103">
        <f>IF($A$1=1,"",IF($F$5="Corundum(+5%)",1.15*IF(AND('Datenbank Volumes'!J81=1,VOLUMES!G89="YES",SUM(H89:P89)&gt;0),SUM(H89:P89)*F89+(4.5),SUM(H89:P89)*F89),IF(AND('Datenbank Volumes'!J81=1,VOLUMES!G89="YES",SUM(H89:P89)&gt;0),SUM(H89:P89)*F89+(4.5),SUM(H89:P89)*F89)))</f>
        <v>0</v>
      </c>
      <c r="S89" s="403">
        <f>SUM(H89:P89)*VLOOKUP(B89,'Datenbank Volumes'!B:G,4,FALSE)</f>
        <v>0</v>
      </c>
    </row>
    <row r="90" spans="2:19" ht="18.75" x14ac:dyDescent="0.3">
      <c r="B90" s="353" t="s">
        <v>756</v>
      </c>
      <c r="C90" s="413" t="str">
        <f>IF(AND($S$1=1,Q90=0),"",VLOOKUP(B90,'Datenbank Volumes'!B:C,2,FALSE))</f>
        <v>Fuego S1-10</v>
      </c>
      <c r="D90" s="413" t="str">
        <f>IF(AND($S$1=1,Q90=0),"",VLOOKUP(B90,'Datenbank Volumes'!B:D,3,FALSE))</f>
        <v>T-Nuts</v>
      </c>
      <c r="E90" s="437">
        <f>VLOOKUP(B90,'Datenbank Volumes'!B:N,10,FALSE)</f>
        <v>41.800000000000004</v>
      </c>
      <c r="F90" s="71">
        <f>IF($A$1=1,"",VLOOKUP(B90,'Datenbank Volumes'!$B$3:$U$1256,8,FALSE))</f>
        <v>1081</v>
      </c>
      <c r="G90" s="201" t="s">
        <v>533</v>
      </c>
      <c r="H90" s="445"/>
      <c r="I90" s="331"/>
      <c r="J90" s="334"/>
      <c r="K90" s="337"/>
      <c r="L90" s="340"/>
      <c r="M90" s="442"/>
      <c r="N90" s="443"/>
      <c r="O90" s="444"/>
      <c r="P90" s="343"/>
      <c r="Q90" s="198">
        <f t="shared" si="4"/>
        <v>0</v>
      </c>
      <c r="R90" s="103">
        <f>IF($A$1=1,"",IF($F$5="Corundum(+5%)",1.15*IF(AND('Datenbank Volumes'!J82=1,VOLUMES!G90="YES",SUM(H90:P90)&gt;0),SUM(H90:P90)*F90+(4.5),SUM(H90:P90)*F90),IF(AND('Datenbank Volumes'!J82=1,VOLUMES!G90="YES",SUM(H90:P90)&gt;0),SUM(H90:P90)*F90+(4.5),SUM(H90:P90)*F90)))</f>
        <v>0</v>
      </c>
      <c r="S90" s="403">
        <f>SUM(H90:P90)*VLOOKUP(B90,'Datenbank Volumes'!B:G,4,FALSE)</f>
        <v>0</v>
      </c>
    </row>
    <row r="91" spans="2:19" ht="18.75" x14ac:dyDescent="0.3">
      <c r="B91" s="353" t="s">
        <v>755</v>
      </c>
      <c r="C91" s="413" t="str">
        <f>IF(AND($S$1=1,Q91=0),"",VLOOKUP(B91,'Datenbank Volumes'!B:C,2,FALSE))</f>
        <v>Chimpilu S2-1</v>
      </c>
      <c r="D91" s="413" t="str">
        <f>IF(AND($S$1=1,Q91=0),"",VLOOKUP(B91,'Datenbank Volumes'!B:D,3,FALSE))</f>
        <v>Clean</v>
      </c>
      <c r="E91" s="437">
        <f>VLOOKUP(B91,'Datenbank Volumes'!B:N,10,FALSE)</f>
        <v>2.7</v>
      </c>
      <c r="F91" s="71">
        <f>IF($A$1=1,"",VLOOKUP(B91,'Datenbank Volumes'!$B$3:$U$1256,8,FALSE))</f>
        <v>76</v>
      </c>
      <c r="G91" s="201" t="s">
        <v>533</v>
      </c>
      <c r="H91" s="445"/>
      <c r="I91" s="331"/>
      <c r="J91" s="334"/>
      <c r="K91" s="337"/>
      <c r="L91" s="340"/>
      <c r="M91" s="442"/>
      <c r="N91" s="443"/>
      <c r="O91" s="444"/>
      <c r="P91" s="343"/>
      <c r="Q91" s="198">
        <f t="shared" si="4"/>
        <v>0</v>
      </c>
      <c r="R91" s="103">
        <f>IF($A$1=1,"",IF($F$5="Corundum(+5%)",1.15*IF(AND('Datenbank Volumes'!J83=1,VOLUMES!G91="YES",SUM(H91:P91)&gt;0),SUM(H91:P91)*F91+(4.5),SUM(H91:P91)*F91),IF(AND('Datenbank Volumes'!J83=1,VOLUMES!G91="YES",SUM(H91:P91)&gt;0),SUM(H91:P91)*F91+(4.5),SUM(H91:P91)*F91)))</f>
        <v>0</v>
      </c>
      <c r="S91" s="403">
        <f>SUM(H91:P91)*VLOOKUP(B91,'Datenbank Volumes'!B:G,4,FALSE)</f>
        <v>0</v>
      </c>
    </row>
    <row r="92" spans="2:19" ht="18.75" x14ac:dyDescent="0.3">
      <c r="B92" s="353" t="s">
        <v>754</v>
      </c>
      <c r="C92" s="413" t="str">
        <f>IF(AND($S$1=1,Q92=0),"",VLOOKUP(B92,'Datenbank Volumes'!B:C,2,FALSE))</f>
        <v>Chimpilu S2-2</v>
      </c>
      <c r="D92" s="413" t="str">
        <f>IF(AND($S$1=1,Q92=0),"",VLOOKUP(B92,'Datenbank Volumes'!B:D,3,FALSE))</f>
        <v>Clean</v>
      </c>
      <c r="E92" s="437">
        <f>VLOOKUP(B92,'Datenbank Volumes'!B:N,10,FALSE)</f>
        <v>2.7</v>
      </c>
      <c r="F92" s="71">
        <f>IF($A$1=1,"",VLOOKUP(B92,'Datenbank Volumes'!$B$3:$U$1256,8,FALSE))</f>
        <v>76</v>
      </c>
      <c r="G92" s="201" t="s">
        <v>533</v>
      </c>
      <c r="H92" s="445"/>
      <c r="I92" s="331"/>
      <c r="J92" s="334"/>
      <c r="K92" s="337"/>
      <c r="L92" s="340"/>
      <c r="M92" s="442"/>
      <c r="N92" s="443"/>
      <c r="O92" s="444"/>
      <c r="P92" s="343"/>
      <c r="Q92" s="198">
        <f t="shared" si="4"/>
        <v>0</v>
      </c>
      <c r="R92" s="103">
        <f>IF($A$1=1,"",IF($F$5="Corundum(+5%)",1.15*IF(AND('Datenbank Volumes'!J84=1,VOLUMES!G92="YES",SUM(H92:P92)&gt;0),SUM(H92:P92)*F92+(4.5),SUM(H92:P92)*F92),IF(AND('Datenbank Volumes'!J84=1,VOLUMES!G92="YES",SUM(H92:P92)&gt;0),SUM(H92:P92)*F92+(4.5),SUM(H92:P92)*F92)))</f>
        <v>0</v>
      </c>
      <c r="S92" s="403">
        <f>SUM(H92:P92)*VLOOKUP(B92,'Datenbank Volumes'!B:G,4,FALSE)</f>
        <v>0</v>
      </c>
    </row>
    <row r="93" spans="2:19" ht="18.75" x14ac:dyDescent="0.3">
      <c r="B93" s="353" t="s">
        <v>753</v>
      </c>
      <c r="C93" s="413" t="str">
        <f>IF(AND($S$1=1,Q93=0),"",VLOOKUP(B93,'Datenbank Volumes'!B:C,2,FALSE))</f>
        <v>Chimpilu S2-3</v>
      </c>
      <c r="D93" s="413" t="str">
        <f>IF(AND($S$1=1,Q93=0),"",VLOOKUP(B93,'Datenbank Volumes'!B:D,3,FALSE))</f>
        <v>Clean</v>
      </c>
      <c r="E93" s="437">
        <f>VLOOKUP(B93,'Datenbank Volumes'!B:N,10,FALSE)</f>
        <v>6.6</v>
      </c>
      <c r="F93" s="71">
        <f>IF($A$1=1,"",VLOOKUP(B93,'Datenbank Volumes'!$B$3:$U$1256,8,FALSE))</f>
        <v>139</v>
      </c>
      <c r="G93" s="201" t="s">
        <v>533</v>
      </c>
      <c r="H93" s="445"/>
      <c r="I93" s="331"/>
      <c r="J93" s="334"/>
      <c r="K93" s="337"/>
      <c r="L93" s="340"/>
      <c r="M93" s="442"/>
      <c r="N93" s="443"/>
      <c r="O93" s="444"/>
      <c r="P93" s="343"/>
      <c r="Q93" s="198">
        <f t="shared" si="4"/>
        <v>0</v>
      </c>
      <c r="R93" s="103">
        <f>IF($A$1=1,"",IF($F$5="Corundum(+5%)",1.15*IF(AND('Datenbank Volumes'!J85=1,VOLUMES!G93="YES",SUM(H93:P93)&gt;0),SUM(H93:P93)*F93+(4.5),SUM(H93:P93)*F93),IF(AND('Datenbank Volumes'!J85=1,VOLUMES!G93="YES",SUM(H93:P93)&gt;0),SUM(H93:P93)*F93+(4.5),SUM(H93:P93)*F93)))</f>
        <v>0</v>
      </c>
      <c r="S93" s="403">
        <f>SUM(H93:P93)*VLOOKUP(B93,'Datenbank Volumes'!B:G,4,FALSE)</f>
        <v>0</v>
      </c>
    </row>
    <row r="94" spans="2:19" ht="18.75" x14ac:dyDescent="0.3">
      <c r="B94" s="353" t="s">
        <v>752</v>
      </c>
      <c r="C94" s="413" t="str">
        <f>IF(AND($S$1=1,Q94=0),"",VLOOKUP(B94,'Datenbank Volumes'!B:C,2,FALSE))</f>
        <v>Chimpilu S2-3</v>
      </c>
      <c r="D94" s="413" t="str">
        <f>IF(AND($S$1=1,Q94=0),"",VLOOKUP(B94,'Datenbank Volumes'!B:D,3,FALSE))</f>
        <v>T-Nuts</v>
      </c>
      <c r="E94" s="437">
        <f>VLOOKUP(B94,'Datenbank Volumes'!B:N,10,FALSE)</f>
        <v>6.6</v>
      </c>
      <c r="F94" s="71">
        <f>IF($A$1=1,"",VLOOKUP(B94,'Datenbank Volumes'!$B$3:$U$1256,8,FALSE))</f>
        <v>153</v>
      </c>
      <c r="G94" s="201" t="s">
        <v>533</v>
      </c>
      <c r="H94" s="445"/>
      <c r="I94" s="331"/>
      <c r="J94" s="334"/>
      <c r="K94" s="337"/>
      <c r="L94" s="340"/>
      <c r="M94" s="442"/>
      <c r="N94" s="443"/>
      <c r="O94" s="444"/>
      <c r="P94" s="343"/>
      <c r="Q94" s="198">
        <f t="shared" si="4"/>
        <v>0</v>
      </c>
      <c r="R94" s="103">
        <f>IF($A$1=1,"",IF($F$5="Corundum(+5%)",1.15*IF(AND('Datenbank Volumes'!J86=1,VOLUMES!G94="YES",SUM(H94:P94)&gt;0),SUM(H94:P94)*F94+(4.5),SUM(H94:P94)*F94),IF(AND('Datenbank Volumes'!J86=1,VOLUMES!G94="YES",SUM(H94:P94)&gt;0),SUM(H94:P94)*F94+(4.5),SUM(H94:P94)*F94)))</f>
        <v>0</v>
      </c>
      <c r="S94" s="403">
        <f>SUM(H94:P94)*VLOOKUP(B94,'Datenbank Volumes'!B:G,4,FALSE)</f>
        <v>0</v>
      </c>
    </row>
    <row r="95" spans="2:19" ht="18.75" x14ac:dyDescent="0.3">
      <c r="B95" s="353" t="s">
        <v>751</v>
      </c>
      <c r="C95" s="413" t="str">
        <f>IF(AND($S$1=1,Q95=0),"",VLOOKUP(B95,'Datenbank Volumes'!B:C,2,FALSE))</f>
        <v>Chimpilu S2-4</v>
      </c>
      <c r="D95" s="413" t="str">
        <f>IF(AND($S$1=1,Q95=0),"",VLOOKUP(B95,'Datenbank Volumes'!B:D,3,FALSE))</f>
        <v>Clean</v>
      </c>
      <c r="E95" s="437">
        <f>VLOOKUP(B95,'Datenbank Volumes'!B:N,10,FALSE)</f>
        <v>6.6</v>
      </c>
      <c r="F95" s="71">
        <f>IF($A$1=1,"",VLOOKUP(B95,'Datenbank Volumes'!$B$3:$U$1256,8,FALSE))</f>
        <v>139</v>
      </c>
      <c r="G95" s="201" t="s">
        <v>533</v>
      </c>
      <c r="H95" s="445"/>
      <c r="I95" s="331"/>
      <c r="J95" s="334"/>
      <c r="K95" s="337"/>
      <c r="L95" s="340"/>
      <c r="M95" s="442"/>
      <c r="N95" s="443"/>
      <c r="O95" s="444"/>
      <c r="P95" s="343"/>
      <c r="Q95" s="198">
        <f t="shared" si="4"/>
        <v>0</v>
      </c>
      <c r="R95" s="103">
        <f>IF($A$1=1,"",IF($F$5="Corundum(+5%)",1.15*IF(AND('Datenbank Volumes'!J87=1,VOLUMES!G95="YES",SUM(H95:P95)&gt;0),SUM(H95:P95)*F95+(4.5),SUM(H95:P95)*F95),IF(AND('Datenbank Volumes'!J87=1,VOLUMES!G95="YES",SUM(H95:P95)&gt;0),SUM(H95:P95)*F95+(4.5),SUM(H95:P95)*F95)))</f>
        <v>0</v>
      </c>
      <c r="S95" s="403">
        <f>SUM(H95:P95)*VLOOKUP(B95,'Datenbank Volumes'!B:G,4,FALSE)</f>
        <v>0</v>
      </c>
    </row>
    <row r="96" spans="2:19" ht="18.75" x14ac:dyDescent="0.3">
      <c r="B96" s="353" t="s">
        <v>750</v>
      </c>
      <c r="C96" s="413" t="str">
        <f>IF(AND($S$1=1,Q96=0),"",VLOOKUP(B96,'Datenbank Volumes'!B:C,2,FALSE))</f>
        <v>Chimpilu S2-4</v>
      </c>
      <c r="D96" s="413" t="str">
        <f>IF(AND($S$1=1,Q96=0),"",VLOOKUP(B96,'Datenbank Volumes'!B:D,3,FALSE))</f>
        <v>T-Nuts</v>
      </c>
      <c r="E96" s="437">
        <f>VLOOKUP(B96,'Datenbank Volumes'!B:N,10,FALSE)</f>
        <v>6.6</v>
      </c>
      <c r="F96" s="71">
        <f>IF($A$1=1,"",VLOOKUP(B96,'Datenbank Volumes'!$B$3:$U$1256,8,FALSE))</f>
        <v>153</v>
      </c>
      <c r="G96" s="201" t="s">
        <v>533</v>
      </c>
      <c r="H96" s="445"/>
      <c r="I96" s="331"/>
      <c r="J96" s="334"/>
      <c r="K96" s="337"/>
      <c r="L96" s="340"/>
      <c r="M96" s="442"/>
      <c r="N96" s="443"/>
      <c r="O96" s="444"/>
      <c r="P96" s="343"/>
      <c r="Q96" s="198">
        <f t="shared" si="4"/>
        <v>0</v>
      </c>
      <c r="R96" s="103">
        <f>IF($A$1=1,"",IF($F$5="Corundum(+5%)",1.15*IF(AND('Datenbank Volumes'!J88=1,VOLUMES!G96="YES",SUM(H96:P96)&gt;0),SUM(H96:P96)*F96+(4.5),SUM(H96:P96)*F96),IF(AND('Datenbank Volumes'!J88=1,VOLUMES!G96="YES",SUM(H96:P96)&gt;0),SUM(H96:P96)*F96+(4.5),SUM(H96:P96)*F96)))</f>
        <v>0</v>
      </c>
      <c r="S96" s="403">
        <f>SUM(H96:P96)*VLOOKUP(B96,'Datenbank Volumes'!B:G,4,FALSE)</f>
        <v>0</v>
      </c>
    </row>
    <row r="97" spans="2:19" ht="18.75" x14ac:dyDescent="0.3">
      <c r="B97" s="353" t="s">
        <v>749</v>
      </c>
      <c r="C97" s="413" t="str">
        <f>IF(AND($S$1=1,Q97=0),"",VLOOKUP(B97,'Datenbank Volumes'!B:C,2,FALSE))</f>
        <v>Chimpilu S2-5</v>
      </c>
      <c r="D97" s="413" t="str">
        <f>IF(AND($S$1=1,Q97=0),"",VLOOKUP(B97,'Datenbank Volumes'!B:D,3,FALSE))</f>
        <v>Clean</v>
      </c>
      <c r="E97" s="437">
        <f>VLOOKUP(B97,'Datenbank Volumes'!B:N,10,FALSE)</f>
        <v>15.7</v>
      </c>
      <c r="F97" s="71">
        <f>IF($A$1=1,"",VLOOKUP(B97,'Datenbank Volumes'!$B$3:$U$1256,8,FALSE))</f>
        <v>333</v>
      </c>
      <c r="G97" s="201" t="s">
        <v>533</v>
      </c>
      <c r="H97" s="445"/>
      <c r="I97" s="331"/>
      <c r="J97" s="334"/>
      <c r="K97" s="337"/>
      <c r="L97" s="340"/>
      <c r="M97" s="442"/>
      <c r="N97" s="443"/>
      <c r="O97" s="444"/>
      <c r="P97" s="343"/>
      <c r="Q97" s="198">
        <f t="shared" si="4"/>
        <v>0</v>
      </c>
      <c r="R97" s="103">
        <f>IF($A$1=1,"",IF($F$5="Corundum(+5%)",1.15*IF(AND('Datenbank Volumes'!J89=1,VOLUMES!G97="YES",SUM(H97:P97)&gt;0),SUM(H97:P97)*F97+(4.5),SUM(H97:P97)*F97),IF(AND('Datenbank Volumes'!J89=1,VOLUMES!G97="YES",SUM(H97:P97)&gt;0),SUM(H97:P97)*F97+(4.5),SUM(H97:P97)*F97)))</f>
        <v>0</v>
      </c>
      <c r="S97" s="403">
        <f>SUM(H97:P97)*VLOOKUP(B97,'Datenbank Volumes'!B:G,4,FALSE)</f>
        <v>0</v>
      </c>
    </row>
    <row r="98" spans="2:19" ht="18.75" x14ac:dyDescent="0.3">
      <c r="B98" s="353" t="s">
        <v>748</v>
      </c>
      <c r="C98" s="413" t="str">
        <f>IF(AND($S$1=1,Q98=0),"",VLOOKUP(B98,'Datenbank Volumes'!B:C,2,FALSE))</f>
        <v>Chimpilu S2-5</v>
      </c>
      <c r="D98" s="413" t="str">
        <f>IF(AND($S$1=1,Q98=0),"",VLOOKUP(B98,'Datenbank Volumes'!B:D,3,FALSE))</f>
        <v>T-Nuts</v>
      </c>
      <c r="E98" s="437">
        <f>VLOOKUP(B98,'Datenbank Volumes'!B:N,10,FALSE)</f>
        <v>15.7</v>
      </c>
      <c r="F98" s="71">
        <f>IF($A$1=1,"",VLOOKUP(B98,'Datenbank Volumes'!$B$3:$U$1256,8,FALSE))</f>
        <v>358</v>
      </c>
      <c r="G98" s="201" t="s">
        <v>533</v>
      </c>
      <c r="H98" s="445"/>
      <c r="I98" s="331"/>
      <c r="J98" s="334"/>
      <c r="K98" s="337"/>
      <c r="L98" s="340"/>
      <c r="M98" s="442"/>
      <c r="N98" s="443"/>
      <c r="O98" s="444"/>
      <c r="P98" s="343"/>
      <c r="Q98" s="198">
        <f t="shared" si="4"/>
        <v>0</v>
      </c>
      <c r="R98" s="103">
        <f>IF($A$1=1,"",IF($F$5="Corundum(+5%)",1.15*IF(AND('Datenbank Volumes'!J90=1,VOLUMES!G98="YES",SUM(H98:P98)&gt;0),SUM(H98:P98)*F98+(4.5),SUM(H98:P98)*F98),IF(AND('Datenbank Volumes'!J90=1,VOLUMES!G98="YES",SUM(H98:P98)&gt;0),SUM(H98:P98)*F98+(4.5),SUM(H98:P98)*F98)))</f>
        <v>0</v>
      </c>
      <c r="S98" s="403">
        <f>SUM(H98:P98)*VLOOKUP(B98,'Datenbank Volumes'!B:G,4,FALSE)</f>
        <v>0</v>
      </c>
    </row>
    <row r="99" spans="2:19" ht="18.75" x14ac:dyDescent="0.3">
      <c r="B99" s="353" t="s">
        <v>747</v>
      </c>
      <c r="C99" s="413" t="str">
        <f>IF(AND($S$1=1,Q99=0),"",VLOOKUP(B99,'Datenbank Volumes'!B:C,2,FALSE))</f>
        <v>Chimpilu S2-6</v>
      </c>
      <c r="D99" s="413" t="str">
        <f>IF(AND($S$1=1,Q99=0),"",VLOOKUP(B99,'Datenbank Volumes'!B:D,3,FALSE))</f>
        <v>Clean</v>
      </c>
      <c r="E99" s="437">
        <f>VLOOKUP(B99,'Datenbank Volumes'!B:N,10,FALSE)</f>
        <v>15.7</v>
      </c>
      <c r="F99" s="71">
        <f>IF($A$1=1,"",VLOOKUP(B99,'Datenbank Volumes'!$B$3:$U$1256,8,FALSE))</f>
        <v>333</v>
      </c>
      <c r="G99" s="201" t="s">
        <v>533</v>
      </c>
      <c r="H99" s="445"/>
      <c r="I99" s="331"/>
      <c r="J99" s="334"/>
      <c r="K99" s="337"/>
      <c r="L99" s="340"/>
      <c r="M99" s="442"/>
      <c r="N99" s="443"/>
      <c r="O99" s="444"/>
      <c r="P99" s="343"/>
      <c r="Q99" s="198">
        <f t="shared" si="4"/>
        <v>0</v>
      </c>
      <c r="R99" s="103">
        <f>IF($A$1=1,"",IF($F$5="Corundum(+5%)",1.15*IF(AND('Datenbank Volumes'!J91=1,VOLUMES!G99="YES",SUM(H99:P99)&gt;0),SUM(H99:P99)*F99+(4.5),SUM(H99:P99)*F99),IF(AND('Datenbank Volumes'!J91=1,VOLUMES!G99="YES",SUM(H99:P99)&gt;0),SUM(H99:P99)*F99+(4.5),SUM(H99:P99)*F99)))</f>
        <v>0</v>
      </c>
      <c r="S99" s="403">
        <f>SUM(H99:P99)*VLOOKUP(B99,'Datenbank Volumes'!B:G,4,FALSE)</f>
        <v>0</v>
      </c>
    </row>
    <row r="100" spans="2:19" ht="18.75" x14ac:dyDescent="0.3">
      <c r="B100" s="353" t="s">
        <v>746</v>
      </c>
      <c r="C100" s="413" t="str">
        <f>IF(AND($S$1=1,Q100=0),"",VLOOKUP(B100,'Datenbank Volumes'!B:C,2,FALSE))</f>
        <v>Chimpilu S2-6</v>
      </c>
      <c r="D100" s="413" t="str">
        <f>IF(AND($S$1=1,Q100=0),"",VLOOKUP(B100,'Datenbank Volumes'!B:D,3,FALSE))</f>
        <v>T-Nuts</v>
      </c>
      <c r="E100" s="437">
        <f>VLOOKUP(B100,'Datenbank Volumes'!B:N,10,FALSE)</f>
        <v>15.7</v>
      </c>
      <c r="F100" s="71">
        <f>IF($A$1=1,"",VLOOKUP(B100,'Datenbank Volumes'!$B$3:$U$1256,8,FALSE))</f>
        <v>358</v>
      </c>
      <c r="G100" s="201" t="s">
        <v>533</v>
      </c>
      <c r="H100" s="445"/>
      <c r="I100" s="331"/>
      <c r="J100" s="334"/>
      <c r="K100" s="337"/>
      <c r="L100" s="340"/>
      <c r="M100" s="442"/>
      <c r="N100" s="443"/>
      <c r="O100" s="444"/>
      <c r="P100" s="343"/>
      <c r="Q100" s="198">
        <f t="shared" si="4"/>
        <v>0</v>
      </c>
      <c r="R100" s="103">
        <f>IF($A$1=1,"",IF($F$5="Corundum(+5%)",1.15*IF(AND('Datenbank Volumes'!J92=1,VOLUMES!G100="YES",SUM(H100:P100)&gt;0),SUM(H100:P100)*F100+(4.5),SUM(H100:P100)*F100),IF(AND('Datenbank Volumes'!J92=1,VOLUMES!G100="YES",SUM(H100:P100)&gt;0),SUM(H100:P100)*F100+(4.5),SUM(H100:P100)*F100)))</f>
        <v>0</v>
      </c>
      <c r="S100" s="403">
        <f>SUM(H100:P100)*VLOOKUP(B100,'Datenbank Volumes'!B:G,4,FALSE)</f>
        <v>0</v>
      </c>
    </row>
    <row r="101" spans="2:19" ht="18.75" x14ac:dyDescent="0.3">
      <c r="B101" s="353" t="s">
        <v>745</v>
      </c>
      <c r="C101" s="413" t="str">
        <f>IF(AND($S$1=1,Q101=0),"",VLOOKUP(B101,'Datenbank Volumes'!B:C,2,FALSE))</f>
        <v>Chimpilu S2-7</v>
      </c>
      <c r="D101" s="413" t="str">
        <f>IF(AND($S$1=1,Q101=0),"",VLOOKUP(B101,'Datenbank Volumes'!B:D,3,FALSE))</f>
        <v>Clean</v>
      </c>
      <c r="E101" s="437">
        <f>VLOOKUP(B101,'Datenbank Volumes'!B:N,10,FALSE)</f>
        <v>34.6</v>
      </c>
      <c r="F101" s="71">
        <f>IF($A$1=1,"",VLOOKUP(B101,'Datenbank Volumes'!$B$3:$U$1256,8,FALSE))</f>
        <v>788</v>
      </c>
      <c r="G101" s="201" t="s">
        <v>533</v>
      </c>
      <c r="H101" s="445"/>
      <c r="I101" s="331"/>
      <c r="J101" s="334"/>
      <c r="K101" s="337"/>
      <c r="L101" s="340"/>
      <c r="M101" s="442"/>
      <c r="N101" s="443"/>
      <c r="O101" s="444"/>
      <c r="P101" s="343"/>
      <c r="Q101" s="198">
        <f t="shared" si="4"/>
        <v>0</v>
      </c>
      <c r="R101" s="103">
        <f>IF($A$1=1,"",IF($F$5="Corundum(+5%)",1.15*IF(AND('Datenbank Volumes'!J93=1,VOLUMES!G101="YES",SUM(H101:P101)&gt;0),SUM(H101:P101)*F101+(4.5),SUM(H101:P101)*F101),IF(AND('Datenbank Volumes'!J93=1,VOLUMES!G101="YES",SUM(H101:P101)&gt;0),SUM(H101:P101)*F101+(4.5),SUM(H101:P101)*F101)))</f>
        <v>0</v>
      </c>
      <c r="S101" s="403">
        <f>SUM(H101:P101)*VLOOKUP(B101,'Datenbank Volumes'!B:G,4,FALSE)</f>
        <v>0</v>
      </c>
    </row>
    <row r="102" spans="2:19" ht="18.75" x14ac:dyDescent="0.3">
      <c r="B102" s="353" t="s">
        <v>744</v>
      </c>
      <c r="C102" s="413" t="str">
        <f>IF(AND($S$1=1,Q102=0),"",VLOOKUP(B102,'Datenbank Volumes'!B:C,2,FALSE))</f>
        <v>Chimpilu S2-7</v>
      </c>
      <c r="D102" s="413" t="str">
        <f>IF(AND($S$1=1,Q102=0),"",VLOOKUP(B102,'Datenbank Volumes'!B:D,3,FALSE))</f>
        <v>T-Nuts</v>
      </c>
      <c r="E102" s="437">
        <f>VLOOKUP(B102,'Datenbank Volumes'!B:N,10,FALSE)</f>
        <v>34.6</v>
      </c>
      <c r="F102" s="71">
        <f>IF($A$1=1,"",VLOOKUP(B102,'Datenbank Volumes'!$B$3:$U$1256,8,FALSE))</f>
        <v>845</v>
      </c>
      <c r="G102" s="201" t="s">
        <v>533</v>
      </c>
      <c r="H102" s="445"/>
      <c r="I102" s="331"/>
      <c r="J102" s="334"/>
      <c r="K102" s="337"/>
      <c r="L102" s="340"/>
      <c r="M102" s="442"/>
      <c r="N102" s="443"/>
      <c r="O102" s="444"/>
      <c r="P102" s="343"/>
      <c r="Q102" s="198">
        <f t="shared" si="4"/>
        <v>0</v>
      </c>
      <c r="R102" s="103">
        <f>IF($A$1=1,"",IF($F$5="Corundum(+5%)",1.15*IF(AND('Datenbank Volumes'!J94=1,VOLUMES!G102="YES",SUM(H102:P102)&gt;0),SUM(H102:P102)*F102+(4.5),SUM(H102:P102)*F102),IF(AND('Datenbank Volumes'!J94=1,VOLUMES!G102="YES",SUM(H102:P102)&gt;0),SUM(H102:P102)*F102+(4.5),SUM(H102:P102)*F102)))</f>
        <v>0</v>
      </c>
      <c r="S102" s="403">
        <f>SUM(H102:P102)*VLOOKUP(B102,'Datenbank Volumes'!B:G,4,FALSE)</f>
        <v>0</v>
      </c>
    </row>
    <row r="103" spans="2:19" ht="18.75" x14ac:dyDescent="0.3">
      <c r="B103" s="353" t="s">
        <v>743</v>
      </c>
      <c r="C103" s="413" t="str">
        <f>IF(AND($S$1=1,Q103=0),"",VLOOKUP(B103,'Datenbank Volumes'!B:C,2,FALSE))</f>
        <v>Chimpilu S2-8</v>
      </c>
      <c r="D103" s="413" t="str">
        <f>IF(AND($S$1=1,Q103=0),"",VLOOKUP(B103,'Datenbank Volumes'!B:D,3,FALSE))</f>
        <v>Clean</v>
      </c>
      <c r="E103" s="437">
        <f>VLOOKUP(B103,'Datenbank Volumes'!B:N,10,FALSE)</f>
        <v>34.6</v>
      </c>
      <c r="F103" s="71">
        <f>IF($A$1=1,"",VLOOKUP(B103,'Datenbank Volumes'!$B$3:$U$1256,8,FALSE))</f>
        <v>788</v>
      </c>
      <c r="G103" s="201" t="s">
        <v>533</v>
      </c>
      <c r="H103" s="445"/>
      <c r="I103" s="331"/>
      <c r="J103" s="334"/>
      <c r="K103" s="337"/>
      <c r="L103" s="340"/>
      <c r="M103" s="442"/>
      <c r="N103" s="443"/>
      <c r="O103" s="444"/>
      <c r="P103" s="343"/>
      <c r="Q103" s="198">
        <f t="shared" si="4"/>
        <v>0</v>
      </c>
      <c r="R103" s="103">
        <f>IF($A$1=1,"",IF($F$5="Corundum(+5%)",1.15*IF(AND('Datenbank Volumes'!J95=1,VOLUMES!G103="YES",SUM(H103:P103)&gt;0),SUM(H103:P103)*F103+(4.5),SUM(H103:P103)*F103),IF(AND('Datenbank Volumes'!J95=1,VOLUMES!G103="YES",SUM(H103:P103)&gt;0),SUM(H103:P103)*F103+(4.5),SUM(H103:P103)*F103)))</f>
        <v>0</v>
      </c>
      <c r="S103" s="403">
        <f>SUM(H103:P103)*VLOOKUP(B103,'Datenbank Volumes'!B:G,4,FALSE)</f>
        <v>0</v>
      </c>
    </row>
    <row r="104" spans="2:19" ht="18.75" x14ac:dyDescent="0.3">
      <c r="B104" s="353" t="s">
        <v>742</v>
      </c>
      <c r="C104" s="413" t="str">
        <f>IF(AND($S$1=1,Q104=0),"",VLOOKUP(B104,'Datenbank Volumes'!B:C,2,FALSE))</f>
        <v>Chimpilu S2-8</v>
      </c>
      <c r="D104" s="413" t="str">
        <f>IF(AND($S$1=1,Q104=0),"",VLOOKUP(B104,'Datenbank Volumes'!B:D,3,FALSE))</f>
        <v>T-Nuts</v>
      </c>
      <c r="E104" s="437">
        <f>VLOOKUP(B104,'Datenbank Volumes'!B:N,10,FALSE)</f>
        <v>34.6</v>
      </c>
      <c r="F104" s="71">
        <f>IF($A$1=1,"",VLOOKUP(B104,'Datenbank Volumes'!$B$3:$U$1256,8,FALSE))</f>
        <v>845</v>
      </c>
      <c r="G104" s="201" t="s">
        <v>533</v>
      </c>
      <c r="H104" s="445"/>
      <c r="I104" s="331"/>
      <c r="J104" s="334"/>
      <c r="K104" s="337"/>
      <c r="L104" s="340"/>
      <c r="M104" s="442"/>
      <c r="N104" s="443"/>
      <c r="O104" s="444"/>
      <c r="P104" s="343"/>
      <c r="Q104" s="198">
        <f t="shared" si="4"/>
        <v>0</v>
      </c>
      <c r="R104" s="103">
        <f>IF($A$1=1,"",IF($F$5="Corundum(+5%)",1.15*IF(AND('Datenbank Volumes'!J96=1,VOLUMES!G104="YES",SUM(H104:P104)&gt;0),SUM(H104:P104)*F104+(4.5),SUM(H104:P104)*F104),IF(AND('Datenbank Volumes'!J96=1,VOLUMES!G104="YES",SUM(H104:P104)&gt;0),SUM(H104:P104)*F104+(4.5),SUM(H104:P104)*F104)))</f>
        <v>0</v>
      </c>
      <c r="S104" s="403">
        <f>SUM(H104:P104)*VLOOKUP(B104,'Datenbank Volumes'!B:G,4,FALSE)</f>
        <v>0</v>
      </c>
    </row>
    <row r="105" spans="2:19" ht="18.75" x14ac:dyDescent="0.3">
      <c r="B105" s="353" t="s">
        <v>741</v>
      </c>
      <c r="C105" s="413" t="str">
        <f>IF(AND($S$1=1,Q105=0),"",VLOOKUP(B105,'Datenbank Volumes'!B:C,2,FALSE))</f>
        <v>Dunas S3-1</v>
      </c>
      <c r="D105" s="413" t="str">
        <f>IF(AND($S$1=1,Q105=0),"",VLOOKUP(B105,'Datenbank Volumes'!B:D,3,FALSE))</f>
        <v>Clean</v>
      </c>
      <c r="E105" s="437">
        <f>VLOOKUP(B105,'Datenbank Volumes'!B:N,10,FALSE)</f>
        <v>1.4</v>
      </c>
      <c r="F105" s="71">
        <f>IF($A$1=1,"",VLOOKUP(B105,'Datenbank Volumes'!$B$3:$U$1256,8,FALSE))</f>
        <v>54</v>
      </c>
      <c r="G105" s="201" t="s">
        <v>533</v>
      </c>
      <c r="H105" s="445"/>
      <c r="I105" s="331"/>
      <c r="J105" s="334"/>
      <c r="K105" s="337"/>
      <c r="L105" s="340"/>
      <c r="M105" s="442"/>
      <c r="N105" s="443"/>
      <c r="O105" s="444"/>
      <c r="P105" s="343"/>
      <c r="Q105" s="198">
        <f t="shared" si="4"/>
        <v>0</v>
      </c>
      <c r="R105" s="103">
        <f>IF($A$1=1,"",IF($F$5="Corundum(+5%)",1.15*IF(AND('Datenbank Volumes'!J97=1,VOLUMES!G105="YES",SUM(H105:P105)&gt;0),SUM(H105:P105)*F105+(4.5),SUM(H105:P105)*F105),IF(AND('Datenbank Volumes'!J97=1,VOLUMES!G105="YES",SUM(H105:P105)&gt;0),SUM(H105:P105)*F105+(4.5),SUM(H105:P105)*F105)))</f>
        <v>0</v>
      </c>
      <c r="S105" s="403">
        <f>SUM(H105:P105)*VLOOKUP(B105,'Datenbank Volumes'!B:G,4,FALSE)</f>
        <v>0</v>
      </c>
    </row>
    <row r="106" spans="2:19" ht="18.75" x14ac:dyDescent="0.3">
      <c r="B106" s="353" t="s">
        <v>740</v>
      </c>
      <c r="C106" s="413" t="str">
        <f>IF(AND($S$1=1,Q106=0),"",VLOOKUP(B106,'Datenbank Volumes'!B:C,2,FALSE))</f>
        <v>Dunas S3-2</v>
      </c>
      <c r="D106" s="413" t="str">
        <f>IF(AND($S$1=1,Q106=0),"",VLOOKUP(B106,'Datenbank Volumes'!B:D,3,FALSE))</f>
        <v>Clean</v>
      </c>
      <c r="E106" s="437">
        <f>VLOOKUP(B106,'Datenbank Volumes'!B:N,10,FALSE)</f>
        <v>1.4</v>
      </c>
      <c r="F106" s="71">
        <f>IF($A$1=1,"",VLOOKUP(B106,'Datenbank Volumes'!$B$3:$U$1256,8,FALSE))</f>
        <v>54</v>
      </c>
      <c r="G106" s="201" t="s">
        <v>533</v>
      </c>
      <c r="H106" s="445"/>
      <c r="I106" s="331"/>
      <c r="J106" s="334"/>
      <c r="K106" s="337"/>
      <c r="L106" s="340"/>
      <c r="M106" s="442"/>
      <c r="N106" s="443"/>
      <c r="O106" s="444"/>
      <c r="P106" s="343"/>
      <c r="Q106" s="198">
        <f t="shared" si="4"/>
        <v>0</v>
      </c>
      <c r="R106" s="103">
        <f>IF($A$1=1,"",IF($F$5="Corundum(+5%)",1.15*IF(AND('Datenbank Volumes'!J98=1,VOLUMES!G106="YES",SUM(H106:P106)&gt;0),SUM(H106:P106)*F106+(4.5),SUM(H106:P106)*F106),IF(AND('Datenbank Volumes'!J98=1,VOLUMES!G106="YES",SUM(H106:P106)&gt;0),SUM(H106:P106)*F106+(4.5),SUM(H106:P106)*F106)))</f>
        <v>0</v>
      </c>
      <c r="S106" s="403">
        <f>SUM(H106:P106)*VLOOKUP(B106,'Datenbank Volumes'!B:G,4,FALSE)</f>
        <v>0</v>
      </c>
    </row>
    <row r="107" spans="2:19" ht="18.75" x14ac:dyDescent="0.3">
      <c r="B107" s="353" t="s">
        <v>739</v>
      </c>
      <c r="C107" s="413" t="str">
        <f>IF(AND($S$1=1,Q107=0),"",VLOOKUP(B107,'Datenbank Volumes'!B:C,2,FALSE))</f>
        <v>Dunas S3-3</v>
      </c>
      <c r="D107" s="413" t="str">
        <f>IF(AND($S$1=1,Q107=0),"",VLOOKUP(B107,'Datenbank Volumes'!B:D,3,FALSE))</f>
        <v>Clean</v>
      </c>
      <c r="E107" s="437">
        <f>VLOOKUP(B107,'Datenbank Volumes'!B:N,10,FALSE)</f>
        <v>3.3000000000000003</v>
      </c>
      <c r="F107" s="71">
        <f>IF($A$1=1,"",VLOOKUP(B107,'Datenbank Volumes'!$B$3:$U$1256,8,FALSE))</f>
        <v>92</v>
      </c>
      <c r="G107" s="201" t="s">
        <v>533</v>
      </c>
      <c r="H107" s="445"/>
      <c r="I107" s="331"/>
      <c r="J107" s="334"/>
      <c r="K107" s="337"/>
      <c r="L107" s="340"/>
      <c r="M107" s="442"/>
      <c r="N107" s="443"/>
      <c r="O107" s="444"/>
      <c r="P107" s="343"/>
      <c r="Q107" s="198">
        <f t="shared" si="4"/>
        <v>0</v>
      </c>
      <c r="R107" s="103">
        <f>IF($A$1=1,"",IF($F$5="Corundum(+5%)",1.15*IF(AND('Datenbank Volumes'!J99=1,VOLUMES!G107="YES",SUM(H107:P107)&gt;0),SUM(H107:P107)*F107+(4.5),SUM(H107:P107)*F107),IF(AND('Datenbank Volumes'!J99=1,VOLUMES!G107="YES",SUM(H107:P107)&gt;0),SUM(H107:P107)*F107+(4.5),SUM(H107:P107)*F107)))</f>
        <v>0</v>
      </c>
      <c r="S107" s="403">
        <f>SUM(H107:P107)*VLOOKUP(B107,'Datenbank Volumes'!B:G,4,FALSE)</f>
        <v>0</v>
      </c>
    </row>
    <row r="108" spans="2:19" ht="18.75" x14ac:dyDescent="0.3">
      <c r="B108" s="353" t="s">
        <v>738</v>
      </c>
      <c r="C108" s="413" t="str">
        <f>IF(AND($S$1=1,Q108=0),"",VLOOKUP(B108,'Datenbank Volumes'!B:C,2,FALSE))</f>
        <v>Dunas S3-3</v>
      </c>
      <c r="D108" s="413" t="str">
        <f>IF(AND($S$1=1,Q108=0),"",VLOOKUP(B108,'Datenbank Volumes'!B:D,3,FALSE))</f>
        <v>T-Nuts</v>
      </c>
      <c r="E108" s="437">
        <f>VLOOKUP(B108,'Datenbank Volumes'!B:N,10,FALSE)</f>
        <v>3.3000000000000003</v>
      </c>
      <c r="F108" s="71">
        <f>IF($A$1=1,"",VLOOKUP(B108,'Datenbank Volumes'!$B$3:$U$1256,8,FALSE))</f>
        <v>97</v>
      </c>
      <c r="G108" s="201" t="s">
        <v>533</v>
      </c>
      <c r="H108" s="445"/>
      <c r="I108" s="331"/>
      <c r="J108" s="334"/>
      <c r="K108" s="337"/>
      <c r="L108" s="340"/>
      <c r="M108" s="442"/>
      <c r="N108" s="443"/>
      <c r="O108" s="444"/>
      <c r="P108" s="343"/>
      <c r="Q108" s="198">
        <f t="shared" si="4"/>
        <v>0</v>
      </c>
      <c r="R108" s="103">
        <f>IF($A$1=1,"",IF($F$5="Corundum(+5%)",1.15*IF(AND('Datenbank Volumes'!J100=1,VOLUMES!G108="YES",SUM(H108:P108)&gt;0),SUM(H108:P108)*F108+(4.5),SUM(H108:P108)*F108),IF(AND('Datenbank Volumes'!J100=1,VOLUMES!G108="YES",SUM(H108:P108)&gt;0),SUM(H108:P108)*F108+(4.5),SUM(H108:P108)*F108)))</f>
        <v>0</v>
      </c>
      <c r="S108" s="403">
        <f>SUM(H108:P108)*VLOOKUP(B108,'Datenbank Volumes'!B:G,4,FALSE)</f>
        <v>0</v>
      </c>
    </row>
    <row r="109" spans="2:19" ht="18.75" x14ac:dyDescent="0.3">
      <c r="B109" s="353" t="s">
        <v>737</v>
      </c>
      <c r="C109" s="413" t="str">
        <f>IF(AND($S$1=1,Q109=0),"",VLOOKUP(B109,'Datenbank Volumes'!B:C,2,FALSE))</f>
        <v>Dunas S3-4</v>
      </c>
      <c r="D109" s="413" t="str">
        <f>IF(AND($S$1=1,Q109=0),"",VLOOKUP(B109,'Datenbank Volumes'!B:D,3,FALSE))</f>
        <v>Clean</v>
      </c>
      <c r="E109" s="437">
        <f>VLOOKUP(B109,'Datenbank Volumes'!B:N,10,FALSE)</f>
        <v>3.3000000000000003</v>
      </c>
      <c r="F109" s="71">
        <f>IF($A$1=1,"",VLOOKUP(B109,'Datenbank Volumes'!$B$3:$U$1256,8,FALSE))</f>
        <v>92</v>
      </c>
      <c r="G109" s="201" t="s">
        <v>533</v>
      </c>
      <c r="H109" s="445"/>
      <c r="I109" s="331"/>
      <c r="J109" s="334"/>
      <c r="K109" s="337"/>
      <c r="L109" s="340"/>
      <c r="M109" s="442"/>
      <c r="N109" s="443"/>
      <c r="O109" s="444"/>
      <c r="P109" s="343"/>
      <c r="Q109" s="198">
        <f t="shared" si="4"/>
        <v>0</v>
      </c>
      <c r="R109" s="103">
        <f>IF($A$1=1,"",IF($F$5="Corundum(+5%)",1.15*IF(AND('Datenbank Volumes'!J101=1,VOLUMES!G109="YES",SUM(H109:P109)&gt;0),SUM(H109:P109)*F109+(4.5),SUM(H109:P109)*F109),IF(AND('Datenbank Volumes'!J101=1,VOLUMES!G109="YES",SUM(H109:P109)&gt;0),SUM(H109:P109)*F109+(4.5),SUM(H109:P109)*F109)))</f>
        <v>0</v>
      </c>
      <c r="S109" s="403">
        <f>SUM(H109:P109)*VLOOKUP(B109,'Datenbank Volumes'!B:G,4,FALSE)</f>
        <v>0</v>
      </c>
    </row>
    <row r="110" spans="2:19" ht="18.75" x14ac:dyDescent="0.3">
      <c r="B110" s="353" t="s">
        <v>736</v>
      </c>
      <c r="C110" s="413" t="str">
        <f>IF(AND($S$1=1,Q110=0),"",VLOOKUP(B110,'Datenbank Volumes'!B:C,2,FALSE))</f>
        <v>Dunas S3-4</v>
      </c>
      <c r="D110" s="413" t="str">
        <f>IF(AND($S$1=1,Q110=0),"",VLOOKUP(B110,'Datenbank Volumes'!B:D,3,FALSE))</f>
        <v>T-Nuts</v>
      </c>
      <c r="E110" s="437">
        <f>VLOOKUP(B110,'Datenbank Volumes'!B:N,10,FALSE)</f>
        <v>3.3000000000000003</v>
      </c>
      <c r="F110" s="71">
        <f>IF($A$1=1,"",VLOOKUP(B110,'Datenbank Volumes'!$B$3:$U$1256,8,FALSE))</f>
        <v>97</v>
      </c>
      <c r="G110" s="201" t="s">
        <v>533</v>
      </c>
      <c r="H110" s="445"/>
      <c r="I110" s="331"/>
      <c r="J110" s="334"/>
      <c r="K110" s="337"/>
      <c r="L110" s="340"/>
      <c r="M110" s="442"/>
      <c r="N110" s="443"/>
      <c r="O110" s="444"/>
      <c r="P110" s="343"/>
      <c r="Q110" s="198">
        <f t="shared" si="4"/>
        <v>0</v>
      </c>
      <c r="R110" s="103">
        <f>IF($A$1=1,"",IF($F$5="Corundum(+5%)",1.15*IF(AND('Datenbank Volumes'!J102=1,VOLUMES!G110="YES",SUM(H110:P110)&gt;0),SUM(H110:P110)*F110+(4.5),SUM(H110:P110)*F110),IF(AND('Datenbank Volumes'!J102=1,VOLUMES!G110="YES",SUM(H110:P110)&gt;0),SUM(H110:P110)*F110+(4.5),SUM(H110:P110)*F110)))</f>
        <v>0</v>
      </c>
      <c r="S110" s="403">
        <f>SUM(H110:P110)*VLOOKUP(B110,'Datenbank Volumes'!B:G,4,FALSE)</f>
        <v>0</v>
      </c>
    </row>
    <row r="111" spans="2:19" ht="18.75" x14ac:dyDescent="0.3">
      <c r="B111" s="353" t="s">
        <v>735</v>
      </c>
      <c r="C111" s="413" t="str">
        <f>IF(AND($S$1=1,Q111=0),"",VLOOKUP(B111,'Datenbank Volumes'!B:C,2,FALSE))</f>
        <v>Dunas S3-5</v>
      </c>
      <c r="D111" s="413" t="str">
        <f>IF(AND($S$1=1,Q111=0),"",VLOOKUP(B111,'Datenbank Volumes'!B:D,3,FALSE))</f>
        <v>Clean</v>
      </c>
      <c r="E111" s="437">
        <f>VLOOKUP(B111,'Datenbank Volumes'!B:N,10,FALSE)</f>
        <v>8</v>
      </c>
      <c r="F111" s="71">
        <f>IF($A$1=1,"",VLOOKUP(B111,'Datenbank Volumes'!$B$3:$U$1256,8,FALSE))</f>
        <v>195</v>
      </c>
      <c r="G111" s="201" t="s">
        <v>533</v>
      </c>
      <c r="H111" s="445"/>
      <c r="I111" s="331"/>
      <c r="J111" s="334"/>
      <c r="K111" s="337"/>
      <c r="L111" s="340"/>
      <c r="M111" s="442"/>
      <c r="N111" s="443"/>
      <c r="O111" s="444"/>
      <c r="P111" s="343"/>
      <c r="Q111" s="198">
        <f t="shared" si="4"/>
        <v>0</v>
      </c>
      <c r="R111" s="103">
        <f>IF($A$1=1,"",IF($F$5="Corundum(+5%)",1.15*IF(AND('Datenbank Volumes'!J103=1,VOLUMES!G111="YES",SUM(H111:P111)&gt;0),SUM(H111:P111)*F111+(4.5),SUM(H111:P111)*F111),IF(AND('Datenbank Volumes'!J103=1,VOLUMES!G111="YES",SUM(H111:P111)&gt;0),SUM(H111:P111)*F111+(4.5),SUM(H111:P111)*F111)))</f>
        <v>0</v>
      </c>
      <c r="S111" s="403">
        <f>SUM(H111:P111)*VLOOKUP(B111,'Datenbank Volumes'!B:G,4,FALSE)</f>
        <v>0</v>
      </c>
    </row>
    <row r="112" spans="2:19" ht="18.75" x14ac:dyDescent="0.3">
      <c r="B112" s="353" t="s">
        <v>734</v>
      </c>
      <c r="C112" s="413" t="str">
        <f>IF(AND($S$1=1,Q112=0),"",VLOOKUP(B112,'Datenbank Volumes'!B:C,2,FALSE))</f>
        <v>Dunas S3-5</v>
      </c>
      <c r="D112" s="413" t="str">
        <f>IF(AND($S$1=1,Q112=0),"",VLOOKUP(B112,'Datenbank Volumes'!B:D,3,FALSE))</f>
        <v>T-Nuts</v>
      </c>
      <c r="E112" s="437">
        <f>VLOOKUP(B112,'Datenbank Volumes'!B:N,10,FALSE)</f>
        <v>8</v>
      </c>
      <c r="F112" s="71">
        <f>IF($A$1=1,"",VLOOKUP(B112,'Datenbank Volumes'!$B$3:$U$1256,8,FALSE))</f>
        <v>205</v>
      </c>
      <c r="G112" s="201" t="s">
        <v>533</v>
      </c>
      <c r="H112" s="445"/>
      <c r="I112" s="331"/>
      <c r="J112" s="334"/>
      <c r="K112" s="337"/>
      <c r="L112" s="340"/>
      <c r="M112" s="442"/>
      <c r="N112" s="443"/>
      <c r="O112" s="444"/>
      <c r="P112" s="343"/>
      <c r="Q112" s="198">
        <f t="shared" si="4"/>
        <v>0</v>
      </c>
      <c r="R112" s="103">
        <f>IF($A$1=1,"",IF($F$5="Corundum(+5%)",1.15*IF(AND('Datenbank Volumes'!J104=1,VOLUMES!G112="YES",SUM(H112:P112)&gt;0),SUM(H112:P112)*F112+(4.5),SUM(H112:P112)*F112),IF(AND('Datenbank Volumes'!J104=1,VOLUMES!G112="YES",SUM(H112:P112)&gt;0),SUM(H112:P112)*F112+(4.5),SUM(H112:P112)*F112)))</f>
        <v>0</v>
      </c>
      <c r="S112" s="403">
        <f>SUM(H112:P112)*VLOOKUP(B112,'Datenbank Volumes'!B:G,4,FALSE)</f>
        <v>0</v>
      </c>
    </row>
    <row r="113" spans="2:19" ht="18.75" x14ac:dyDescent="0.3">
      <c r="B113" s="353" t="s">
        <v>733</v>
      </c>
      <c r="C113" s="413" t="str">
        <f>IF(AND($S$1=1,Q113=0),"",VLOOKUP(B113,'Datenbank Volumes'!B:C,2,FALSE))</f>
        <v>Dunas S3-6</v>
      </c>
      <c r="D113" s="413" t="str">
        <f>IF(AND($S$1=1,Q113=0),"",VLOOKUP(B113,'Datenbank Volumes'!B:D,3,FALSE))</f>
        <v>Clean</v>
      </c>
      <c r="E113" s="437">
        <f>VLOOKUP(B113,'Datenbank Volumes'!B:N,10,FALSE)</f>
        <v>8</v>
      </c>
      <c r="F113" s="71">
        <f>IF($A$1=1,"",VLOOKUP(B113,'Datenbank Volumes'!$B$3:$U$1256,8,FALSE))</f>
        <v>195</v>
      </c>
      <c r="G113" s="201" t="s">
        <v>533</v>
      </c>
      <c r="H113" s="445"/>
      <c r="I113" s="331"/>
      <c r="J113" s="334"/>
      <c r="K113" s="337"/>
      <c r="L113" s="340"/>
      <c r="M113" s="442"/>
      <c r="N113" s="443"/>
      <c r="O113" s="444"/>
      <c r="P113" s="343"/>
      <c r="Q113" s="198">
        <f t="shared" si="4"/>
        <v>0</v>
      </c>
      <c r="R113" s="103">
        <f>IF($A$1=1,"",IF($F$5="Corundum(+5%)",1.15*IF(AND('Datenbank Volumes'!J105=1,VOLUMES!G113="YES",SUM(H113:P113)&gt;0),SUM(H113:P113)*F113+(4.5),SUM(H113:P113)*F113),IF(AND('Datenbank Volumes'!J105=1,VOLUMES!G113="YES",SUM(H113:P113)&gt;0),SUM(H113:P113)*F113+(4.5),SUM(H113:P113)*F113)))</f>
        <v>0</v>
      </c>
      <c r="S113" s="403">
        <f>SUM(H113:P113)*VLOOKUP(B113,'Datenbank Volumes'!B:G,4,FALSE)</f>
        <v>0</v>
      </c>
    </row>
    <row r="114" spans="2:19" ht="18.75" x14ac:dyDescent="0.3">
      <c r="B114" s="353" t="s">
        <v>732</v>
      </c>
      <c r="C114" s="413" t="str">
        <f>IF(AND($S$1=1,Q114=0),"",VLOOKUP(B114,'Datenbank Volumes'!B:C,2,FALSE))</f>
        <v>Dunas S3-6</v>
      </c>
      <c r="D114" s="413" t="str">
        <f>IF(AND($S$1=1,Q114=0),"",VLOOKUP(B114,'Datenbank Volumes'!B:D,3,FALSE))</f>
        <v>T-Nuts</v>
      </c>
      <c r="E114" s="437">
        <f>VLOOKUP(B114,'Datenbank Volumes'!B:N,10,FALSE)</f>
        <v>8</v>
      </c>
      <c r="F114" s="71">
        <f>IF($A$1=1,"",VLOOKUP(B114,'Datenbank Volumes'!$B$3:$U$1256,8,FALSE))</f>
        <v>205</v>
      </c>
      <c r="G114" s="201" t="s">
        <v>533</v>
      </c>
      <c r="H114" s="445"/>
      <c r="I114" s="331"/>
      <c r="J114" s="334"/>
      <c r="K114" s="337"/>
      <c r="L114" s="340"/>
      <c r="M114" s="442"/>
      <c r="N114" s="443"/>
      <c r="O114" s="444"/>
      <c r="P114" s="343"/>
      <c r="Q114" s="198">
        <f t="shared" si="4"/>
        <v>0</v>
      </c>
      <c r="R114" s="103">
        <f>IF($A$1=1,"",IF($F$5="Corundum(+5%)",1.15*IF(AND('Datenbank Volumes'!J106=1,VOLUMES!G114="YES",SUM(H114:P114)&gt;0),SUM(H114:P114)*F114+(4.5),SUM(H114:P114)*F114),IF(AND('Datenbank Volumes'!J106=1,VOLUMES!G114="YES",SUM(H114:P114)&gt;0),SUM(H114:P114)*F114+(4.5),SUM(H114:P114)*F114)))</f>
        <v>0</v>
      </c>
      <c r="S114" s="403">
        <f>SUM(H114:P114)*VLOOKUP(B114,'Datenbank Volumes'!B:G,4,FALSE)</f>
        <v>0</v>
      </c>
    </row>
    <row r="115" spans="2:19" ht="18.75" x14ac:dyDescent="0.3">
      <c r="B115" s="353" t="s">
        <v>731</v>
      </c>
      <c r="C115" s="413" t="str">
        <f>IF(AND($S$1=1,Q115=0),"",VLOOKUP(B115,'Datenbank Volumes'!B:C,2,FALSE))</f>
        <v>Dunas S3-7</v>
      </c>
      <c r="D115" s="413" t="str">
        <f>IF(AND($S$1=1,Q115=0),"",VLOOKUP(B115,'Datenbank Volumes'!B:D,3,FALSE))</f>
        <v>Clean</v>
      </c>
      <c r="E115" s="437">
        <f>VLOOKUP(B115,'Datenbank Volumes'!B:N,10,FALSE)</f>
        <v>20.900000000000002</v>
      </c>
      <c r="F115" s="71">
        <f>IF($A$1=1,"",VLOOKUP(B115,'Datenbank Volumes'!$B$3:$U$1256,8,FALSE))</f>
        <v>471</v>
      </c>
      <c r="G115" s="201" t="s">
        <v>533</v>
      </c>
      <c r="H115" s="445"/>
      <c r="I115" s="331"/>
      <c r="J115" s="334"/>
      <c r="K115" s="337"/>
      <c r="L115" s="340"/>
      <c r="M115" s="442"/>
      <c r="N115" s="443"/>
      <c r="O115" s="444"/>
      <c r="P115" s="343"/>
      <c r="Q115" s="198">
        <f t="shared" si="4"/>
        <v>0</v>
      </c>
      <c r="R115" s="103">
        <f>IF($A$1=1,"",IF($F$5="Corundum(+5%)",1.15*IF(AND('Datenbank Volumes'!J107=1,VOLUMES!G115="YES",SUM(H115:P115)&gt;0),SUM(H115:P115)*F115+(4.5),SUM(H115:P115)*F115),IF(AND('Datenbank Volumes'!J107=1,VOLUMES!G115="YES",SUM(H115:P115)&gt;0),SUM(H115:P115)*F115+(4.5),SUM(H115:P115)*F115)))</f>
        <v>0</v>
      </c>
      <c r="S115" s="403">
        <f>SUM(H115:P115)*VLOOKUP(B115,'Datenbank Volumes'!B:G,4,FALSE)</f>
        <v>0</v>
      </c>
    </row>
    <row r="116" spans="2:19" ht="18.75" x14ac:dyDescent="0.3">
      <c r="B116" s="353" t="s">
        <v>730</v>
      </c>
      <c r="C116" s="413" t="str">
        <f>IF(AND($S$1=1,Q116=0),"",VLOOKUP(B116,'Datenbank Volumes'!B:C,2,FALSE))</f>
        <v>Dunas S3-7</v>
      </c>
      <c r="D116" s="413" t="str">
        <f>IF(AND($S$1=1,Q116=0),"",VLOOKUP(B116,'Datenbank Volumes'!B:D,3,FALSE))</f>
        <v>T-Nuts</v>
      </c>
      <c r="E116" s="437">
        <f>VLOOKUP(B116,'Datenbank Volumes'!B:N,10,FALSE)</f>
        <v>20.900000000000002</v>
      </c>
      <c r="F116" s="71">
        <f>IF($A$1=1,"",VLOOKUP(B116,'Datenbank Volumes'!$B$3:$U$1256,8,FALSE))</f>
        <v>504</v>
      </c>
      <c r="G116" s="201" t="s">
        <v>533</v>
      </c>
      <c r="H116" s="445"/>
      <c r="I116" s="331"/>
      <c r="J116" s="334"/>
      <c r="K116" s="337"/>
      <c r="L116" s="340"/>
      <c r="M116" s="442"/>
      <c r="N116" s="443"/>
      <c r="O116" s="444"/>
      <c r="P116" s="343"/>
      <c r="Q116" s="198">
        <f t="shared" si="4"/>
        <v>0</v>
      </c>
      <c r="R116" s="103">
        <f>IF($A$1=1,"",IF($F$5="Corundum(+5%)",1.15*IF(AND('Datenbank Volumes'!J108=1,VOLUMES!G116="YES",SUM(H116:P116)&gt;0),SUM(H116:P116)*F116+(4.5),SUM(H116:P116)*F116),IF(AND('Datenbank Volumes'!J108=1,VOLUMES!G116="YES",SUM(H116:P116)&gt;0),SUM(H116:P116)*F116+(4.5),SUM(H116:P116)*F116)))</f>
        <v>0</v>
      </c>
      <c r="S116" s="403">
        <f>SUM(H116:P116)*VLOOKUP(B116,'Datenbank Volumes'!B:G,4,FALSE)</f>
        <v>0</v>
      </c>
    </row>
    <row r="117" spans="2:19" ht="18.75" x14ac:dyDescent="0.3">
      <c r="B117" s="353" t="s">
        <v>729</v>
      </c>
      <c r="C117" s="413" t="str">
        <f>IF(AND($S$1=1,Q117=0),"",VLOOKUP(B117,'Datenbank Volumes'!B:C,2,FALSE))</f>
        <v>Dunas S3-8</v>
      </c>
      <c r="D117" s="413" t="str">
        <f>IF(AND($S$1=1,Q117=0),"",VLOOKUP(B117,'Datenbank Volumes'!B:D,3,FALSE))</f>
        <v>Clean</v>
      </c>
      <c r="E117" s="437">
        <f>VLOOKUP(B117,'Datenbank Volumes'!B:N,10,FALSE)</f>
        <v>20.900000000000002</v>
      </c>
      <c r="F117" s="71">
        <f>IF($A$1=1,"",VLOOKUP(B117,'Datenbank Volumes'!$B$3:$U$1256,8,FALSE))</f>
        <v>471</v>
      </c>
      <c r="G117" s="201" t="s">
        <v>533</v>
      </c>
      <c r="H117" s="445"/>
      <c r="I117" s="331"/>
      <c r="J117" s="334"/>
      <c r="K117" s="337"/>
      <c r="L117" s="340"/>
      <c r="M117" s="442"/>
      <c r="N117" s="443"/>
      <c r="O117" s="444"/>
      <c r="P117" s="343"/>
      <c r="Q117" s="198">
        <f t="shared" si="4"/>
        <v>0</v>
      </c>
      <c r="R117" s="103">
        <f>IF($A$1=1,"",IF($F$5="Corundum(+5%)",1.15*IF(AND('Datenbank Volumes'!J109=1,VOLUMES!G117="YES",SUM(H117:P117)&gt;0),SUM(H117:P117)*F117+(4.5),SUM(H117:P117)*F117),IF(AND('Datenbank Volumes'!J109=1,VOLUMES!G117="YES",SUM(H117:P117)&gt;0),SUM(H117:P117)*F117+(4.5),SUM(H117:P117)*F117)))</f>
        <v>0</v>
      </c>
      <c r="S117" s="403">
        <f>SUM(H117:P117)*VLOOKUP(B117,'Datenbank Volumes'!B:G,4,FALSE)</f>
        <v>0</v>
      </c>
    </row>
    <row r="118" spans="2:19" ht="18.75" x14ac:dyDescent="0.3">
      <c r="B118" s="353" t="s">
        <v>728</v>
      </c>
      <c r="C118" s="413" t="str">
        <f>IF(AND($S$1=1,Q118=0),"",VLOOKUP(B118,'Datenbank Volumes'!B:C,2,FALSE))</f>
        <v>Dunas S3-8</v>
      </c>
      <c r="D118" s="413" t="str">
        <f>IF(AND($S$1=1,Q118=0),"",VLOOKUP(B118,'Datenbank Volumes'!B:D,3,FALSE))</f>
        <v>T-Nuts</v>
      </c>
      <c r="E118" s="437">
        <f>VLOOKUP(B118,'Datenbank Volumes'!B:N,10,FALSE)</f>
        <v>20.900000000000002</v>
      </c>
      <c r="F118" s="71">
        <f>IF($A$1=1,"",VLOOKUP(B118,'Datenbank Volumes'!$B$3:$U$1256,8,FALSE))</f>
        <v>504</v>
      </c>
      <c r="G118" s="201" t="s">
        <v>533</v>
      </c>
      <c r="H118" s="445"/>
      <c r="I118" s="331"/>
      <c r="J118" s="334"/>
      <c r="K118" s="337"/>
      <c r="L118" s="340"/>
      <c r="M118" s="442"/>
      <c r="N118" s="443"/>
      <c r="O118" s="444"/>
      <c r="P118" s="343"/>
      <c r="Q118" s="198">
        <f t="shared" si="4"/>
        <v>0</v>
      </c>
      <c r="R118" s="103">
        <f>IF($A$1=1,"",IF($F$5="Corundum(+5%)",1.15*IF(AND('Datenbank Volumes'!J110=1,VOLUMES!G118="YES",SUM(H118:P118)&gt;0),SUM(H118:P118)*F118+(4.5),SUM(H118:P118)*F118),IF(AND('Datenbank Volumes'!J110=1,VOLUMES!G118="YES",SUM(H118:P118)&gt;0),SUM(H118:P118)*F118+(4.5),SUM(H118:P118)*F118)))</f>
        <v>0</v>
      </c>
      <c r="S118" s="403">
        <f>SUM(H118:P118)*VLOOKUP(B118,'Datenbank Volumes'!B:G,4,FALSE)</f>
        <v>0</v>
      </c>
    </row>
    <row r="119" spans="2:19" ht="18.75" x14ac:dyDescent="0.3">
      <c r="B119" s="353" t="s">
        <v>727</v>
      </c>
      <c r="C119" s="413" t="str">
        <f>IF(AND($S$1=1,Q119=0),"",VLOOKUP(B119,'Datenbank Volumes'!B:C,2,FALSE))</f>
        <v>Llano S4-1</v>
      </c>
      <c r="D119" s="413" t="str">
        <f>IF(AND($S$1=1,Q119=0),"",VLOOKUP(B119,'Datenbank Volumes'!B:D,3,FALSE))</f>
        <v>Clean</v>
      </c>
      <c r="E119" s="437">
        <f>VLOOKUP(B119,'Datenbank Volumes'!B:N,10,FALSE)</f>
        <v>1.3</v>
      </c>
      <c r="F119" s="71">
        <f>IF($A$1=1,"",VLOOKUP(B119,'Datenbank Volumes'!$B$3:$U$1256,8,FALSE))</f>
        <v>53</v>
      </c>
      <c r="G119" s="201" t="s">
        <v>533</v>
      </c>
      <c r="H119" s="445"/>
      <c r="I119" s="331"/>
      <c r="J119" s="334"/>
      <c r="K119" s="337"/>
      <c r="L119" s="340"/>
      <c r="M119" s="442"/>
      <c r="N119" s="443"/>
      <c r="O119" s="444"/>
      <c r="P119" s="343"/>
      <c r="Q119" s="198">
        <f t="shared" si="4"/>
        <v>0</v>
      </c>
      <c r="R119" s="103">
        <f>IF($A$1=1,"",IF($F$5="Corundum(+5%)",1.15*IF(AND('Datenbank Volumes'!J111=1,VOLUMES!G119="YES",SUM(H119:P119)&gt;0),SUM(H119:P119)*F119+(4.5),SUM(H119:P119)*F119),IF(AND('Datenbank Volumes'!J111=1,VOLUMES!G119="YES",SUM(H119:P119)&gt;0),SUM(H119:P119)*F119+(4.5),SUM(H119:P119)*F119)))</f>
        <v>0</v>
      </c>
      <c r="S119" s="403">
        <f>SUM(H119:P119)*VLOOKUP(B119,'Datenbank Volumes'!B:G,4,FALSE)</f>
        <v>0</v>
      </c>
    </row>
    <row r="120" spans="2:19" ht="18.75" x14ac:dyDescent="0.3">
      <c r="B120" s="353" t="s">
        <v>726</v>
      </c>
      <c r="C120" s="413" t="str">
        <f>IF(AND($S$1=1,Q120=0),"",VLOOKUP(B120,'Datenbank Volumes'!B:C,2,FALSE))</f>
        <v>Llano S4-2</v>
      </c>
      <c r="D120" s="413" t="str">
        <f>IF(AND($S$1=1,Q120=0),"",VLOOKUP(B120,'Datenbank Volumes'!B:D,3,FALSE))</f>
        <v>Clean</v>
      </c>
      <c r="E120" s="437">
        <f>VLOOKUP(B120,'Datenbank Volumes'!B:N,10,FALSE)</f>
        <v>1.3</v>
      </c>
      <c r="F120" s="71">
        <f>IF($A$1=1,"",VLOOKUP(B120,'Datenbank Volumes'!$B$3:$U$1256,8,FALSE))</f>
        <v>53</v>
      </c>
      <c r="G120" s="201" t="s">
        <v>533</v>
      </c>
      <c r="H120" s="445"/>
      <c r="I120" s="331"/>
      <c r="J120" s="334"/>
      <c r="K120" s="337"/>
      <c r="L120" s="340"/>
      <c r="M120" s="442"/>
      <c r="N120" s="443"/>
      <c r="O120" s="444"/>
      <c r="P120" s="343"/>
      <c r="Q120" s="198">
        <f t="shared" si="4"/>
        <v>0</v>
      </c>
      <c r="R120" s="103">
        <f>IF($A$1=1,"",IF($F$5="Corundum(+5%)",1.15*IF(AND('Datenbank Volumes'!J112=1,VOLUMES!G120="YES",SUM(H120:P120)&gt;0),SUM(H120:P120)*F120+(4.5),SUM(H120:P120)*F120),IF(AND('Datenbank Volumes'!J112=1,VOLUMES!G120="YES",SUM(H120:P120)&gt;0),SUM(H120:P120)*F120+(4.5),SUM(H120:P120)*F120)))</f>
        <v>0</v>
      </c>
      <c r="S120" s="403">
        <f>SUM(H120:P120)*VLOOKUP(B120,'Datenbank Volumes'!B:G,4,FALSE)</f>
        <v>0</v>
      </c>
    </row>
    <row r="121" spans="2:19" ht="18.75" x14ac:dyDescent="0.3">
      <c r="B121" s="353" t="s">
        <v>725</v>
      </c>
      <c r="C121" s="413" t="str">
        <f>IF(AND($S$1=1,Q121=0),"",VLOOKUP(B121,'Datenbank Volumes'!B:C,2,FALSE))</f>
        <v>Llano S4-3</v>
      </c>
      <c r="D121" s="413" t="str">
        <f>IF(AND($S$1=1,Q121=0),"",VLOOKUP(B121,'Datenbank Volumes'!B:D,3,FALSE))</f>
        <v>Clean</v>
      </c>
      <c r="E121" s="437">
        <f>VLOOKUP(B121,'Datenbank Volumes'!B:N,10,FALSE)</f>
        <v>3.1</v>
      </c>
      <c r="F121" s="71">
        <f>IF($A$1=1,"",VLOOKUP(B121,'Datenbank Volumes'!$B$3:$U$1256,8,FALSE))</f>
        <v>87</v>
      </c>
      <c r="G121" s="201" t="s">
        <v>533</v>
      </c>
      <c r="H121" s="445"/>
      <c r="I121" s="331"/>
      <c r="J121" s="334"/>
      <c r="K121" s="337"/>
      <c r="L121" s="340"/>
      <c r="M121" s="442"/>
      <c r="N121" s="443"/>
      <c r="O121" s="444"/>
      <c r="P121" s="343"/>
      <c r="Q121" s="198">
        <f t="shared" si="4"/>
        <v>0</v>
      </c>
      <c r="R121" s="103">
        <f>IF($A$1=1,"",IF($F$5="Corundum(+5%)",1.15*IF(AND('Datenbank Volumes'!J113=1,VOLUMES!G121="YES",SUM(H121:P121)&gt;0),SUM(H121:P121)*F121+(4.5),SUM(H121:P121)*F121),IF(AND('Datenbank Volumes'!J113=1,VOLUMES!G121="YES",SUM(H121:P121)&gt;0),SUM(H121:P121)*F121+(4.5),SUM(H121:P121)*F121)))</f>
        <v>0</v>
      </c>
      <c r="S121" s="403">
        <f>SUM(H121:P121)*VLOOKUP(B121,'Datenbank Volumes'!B:G,4,FALSE)</f>
        <v>0</v>
      </c>
    </row>
    <row r="122" spans="2:19" ht="18.75" x14ac:dyDescent="0.3">
      <c r="B122" s="353" t="s">
        <v>724</v>
      </c>
      <c r="C122" s="413" t="str">
        <f>IF(AND($S$1=1,Q122=0),"",VLOOKUP(B122,'Datenbank Volumes'!B:C,2,FALSE))</f>
        <v>Llano S4-3</v>
      </c>
      <c r="D122" s="413" t="str">
        <f>IF(AND($S$1=1,Q122=0),"",VLOOKUP(B122,'Datenbank Volumes'!B:D,3,FALSE))</f>
        <v>T-Nuts</v>
      </c>
      <c r="E122" s="437">
        <f>VLOOKUP(B122,'Datenbank Volumes'!B:N,10,FALSE)</f>
        <v>3.1</v>
      </c>
      <c r="F122" s="71">
        <f>IF($A$1=1,"",VLOOKUP(B122,'Datenbank Volumes'!$B$3:$U$1256,8,FALSE))</f>
        <v>92</v>
      </c>
      <c r="G122" s="201" t="s">
        <v>533</v>
      </c>
      <c r="H122" s="445"/>
      <c r="I122" s="331"/>
      <c r="J122" s="334"/>
      <c r="K122" s="337"/>
      <c r="L122" s="340"/>
      <c r="M122" s="442"/>
      <c r="N122" s="443"/>
      <c r="O122" s="444"/>
      <c r="P122" s="343"/>
      <c r="Q122" s="198">
        <f t="shared" si="4"/>
        <v>0</v>
      </c>
      <c r="R122" s="103">
        <f>IF($A$1=1,"",IF($F$5="Corundum(+5%)",1.15*IF(AND('Datenbank Volumes'!J114=1,VOLUMES!G122="YES",SUM(H122:P122)&gt;0),SUM(H122:P122)*F122+(4.5),SUM(H122:P122)*F122),IF(AND('Datenbank Volumes'!J114=1,VOLUMES!G122="YES",SUM(H122:P122)&gt;0),SUM(H122:P122)*F122+(4.5),SUM(H122:P122)*F122)))</f>
        <v>0</v>
      </c>
      <c r="S122" s="403">
        <f>SUM(H122:P122)*VLOOKUP(B122,'Datenbank Volumes'!B:G,4,FALSE)</f>
        <v>0</v>
      </c>
    </row>
    <row r="123" spans="2:19" ht="18.75" x14ac:dyDescent="0.3">
      <c r="B123" s="353" t="s">
        <v>723</v>
      </c>
      <c r="C123" s="413" t="str">
        <f>IF(AND($S$1=1,Q123=0),"",VLOOKUP(B123,'Datenbank Volumes'!B:C,2,FALSE))</f>
        <v>Llano S4-4</v>
      </c>
      <c r="D123" s="413" t="str">
        <f>IF(AND($S$1=1,Q123=0),"",VLOOKUP(B123,'Datenbank Volumes'!B:D,3,FALSE))</f>
        <v>Clean</v>
      </c>
      <c r="E123" s="437">
        <f>VLOOKUP(B123,'Datenbank Volumes'!B:N,10,FALSE)</f>
        <v>3.1</v>
      </c>
      <c r="F123" s="71">
        <f>IF($A$1=1,"",VLOOKUP(B123,'Datenbank Volumes'!$B$3:$U$1256,8,FALSE))</f>
        <v>87</v>
      </c>
      <c r="G123" s="201" t="s">
        <v>533</v>
      </c>
      <c r="H123" s="445"/>
      <c r="I123" s="331"/>
      <c r="J123" s="334"/>
      <c r="K123" s="337"/>
      <c r="L123" s="340"/>
      <c r="M123" s="442"/>
      <c r="N123" s="443"/>
      <c r="O123" s="444"/>
      <c r="P123" s="343"/>
      <c r="Q123" s="198">
        <f t="shared" si="4"/>
        <v>0</v>
      </c>
      <c r="R123" s="103">
        <f>IF($A$1=1,"",IF($F$5="Corundum(+5%)",1.15*IF(AND('Datenbank Volumes'!J115=1,VOLUMES!G123="YES",SUM(H123:P123)&gt;0),SUM(H123:P123)*F123+(4.5),SUM(H123:P123)*F123),IF(AND('Datenbank Volumes'!J115=1,VOLUMES!G123="YES",SUM(H123:P123)&gt;0),SUM(H123:P123)*F123+(4.5),SUM(H123:P123)*F123)))</f>
        <v>0</v>
      </c>
      <c r="S123" s="403">
        <f>SUM(H123:P123)*VLOOKUP(B123,'Datenbank Volumes'!B:G,4,FALSE)</f>
        <v>0</v>
      </c>
    </row>
    <row r="124" spans="2:19" ht="18.75" x14ac:dyDescent="0.3">
      <c r="B124" s="353" t="s">
        <v>722</v>
      </c>
      <c r="C124" s="413" t="str">
        <f>IF(AND($S$1=1,Q124=0),"",VLOOKUP(B124,'Datenbank Volumes'!B:C,2,FALSE))</f>
        <v>Llano S4-4</v>
      </c>
      <c r="D124" s="413" t="str">
        <f>IF(AND($S$1=1,Q124=0),"",VLOOKUP(B124,'Datenbank Volumes'!B:D,3,FALSE))</f>
        <v>T-Nuts</v>
      </c>
      <c r="E124" s="437">
        <f>VLOOKUP(B124,'Datenbank Volumes'!B:N,10,FALSE)</f>
        <v>3.1</v>
      </c>
      <c r="F124" s="71">
        <f>IF($A$1=1,"",VLOOKUP(B124,'Datenbank Volumes'!$B$3:$U$1256,8,FALSE))</f>
        <v>92</v>
      </c>
      <c r="G124" s="201" t="s">
        <v>533</v>
      </c>
      <c r="H124" s="445"/>
      <c r="I124" s="331"/>
      <c r="J124" s="334"/>
      <c r="K124" s="337"/>
      <c r="L124" s="340"/>
      <c r="M124" s="442"/>
      <c r="N124" s="443"/>
      <c r="O124" s="444"/>
      <c r="P124" s="343"/>
      <c r="Q124" s="198">
        <f t="shared" si="4"/>
        <v>0</v>
      </c>
      <c r="R124" s="103">
        <f>IF($A$1=1,"",IF($F$5="Corundum(+5%)",1.15*IF(AND('Datenbank Volumes'!J116=1,VOLUMES!G124="YES",SUM(H124:P124)&gt;0),SUM(H124:P124)*F124+(4.5),SUM(H124:P124)*F124),IF(AND('Datenbank Volumes'!J116=1,VOLUMES!G124="YES",SUM(H124:P124)&gt;0),SUM(H124:P124)*F124+(4.5),SUM(H124:P124)*F124)))</f>
        <v>0</v>
      </c>
      <c r="S124" s="403">
        <f>SUM(H124:P124)*VLOOKUP(B124,'Datenbank Volumes'!B:G,4,FALSE)</f>
        <v>0</v>
      </c>
    </row>
    <row r="125" spans="2:19" ht="18.75" x14ac:dyDescent="0.3">
      <c r="B125" s="353" t="s">
        <v>721</v>
      </c>
      <c r="C125" s="413" t="str">
        <f>IF(AND($S$1=1,Q125=0),"",VLOOKUP(B125,'Datenbank Volumes'!B:C,2,FALSE))</f>
        <v>Llano S4-5</v>
      </c>
      <c r="D125" s="413" t="str">
        <f>IF(AND($S$1=1,Q125=0),"",VLOOKUP(B125,'Datenbank Volumes'!B:D,3,FALSE))</f>
        <v>Clean</v>
      </c>
      <c r="E125" s="437">
        <f>VLOOKUP(B125,'Datenbank Volumes'!B:N,10,FALSE)</f>
        <v>7.3</v>
      </c>
      <c r="F125" s="71">
        <f>IF($A$1=1,"",VLOOKUP(B125,'Datenbank Volumes'!$B$3:$U$1256,8,FALSE))</f>
        <v>163</v>
      </c>
      <c r="G125" s="201" t="s">
        <v>533</v>
      </c>
      <c r="H125" s="445"/>
      <c r="I125" s="331"/>
      <c r="J125" s="334"/>
      <c r="K125" s="337"/>
      <c r="L125" s="340"/>
      <c r="M125" s="442"/>
      <c r="N125" s="443"/>
      <c r="O125" s="444"/>
      <c r="P125" s="343"/>
      <c r="Q125" s="198">
        <f t="shared" si="4"/>
        <v>0</v>
      </c>
      <c r="R125" s="103">
        <f>IF($A$1=1,"",IF($F$5="Corundum(+5%)",1.15*IF(AND('Datenbank Volumes'!J117=1,VOLUMES!G125="YES",SUM(H125:P125)&gt;0),SUM(H125:P125)*F125+(4.5),SUM(H125:P125)*F125),IF(AND('Datenbank Volumes'!J117=1,VOLUMES!G125="YES",SUM(H125:P125)&gt;0),SUM(H125:P125)*F125+(4.5),SUM(H125:P125)*F125)))</f>
        <v>0</v>
      </c>
      <c r="S125" s="403">
        <f>SUM(H125:P125)*VLOOKUP(B125,'Datenbank Volumes'!B:G,4,FALSE)</f>
        <v>0</v>
      </c>
    </row>
    <row r="126" spans="2:19" ht="18.75" x14ac:dyDescent="0.3">
      <c r="B126" s="353" t="s">
        <v>720</v>
      </c>
      <c r="C126" s="413" t="str">
        <f>IF(AND($S$1=1,Q126=0),"",VLOOKUP(B126,'Datenbank Volumes'!B:C,2,FALSE))</f>
        <v>Llano S4-5</v>
      </c>
      <c r="D126" s="413" t="str">
        <f>IF(AND($S$1=1,Q126=0),"",VLOOKUP(B126,'Datenbank Volumes'!B:D,3,FALSE))</f>
        <v>T-Nuts</v>
      </c>
      <c r="E126" s="437">
        <f>VLOOKUP(B126,'Datenbank Volumes'!B:N,10,FALSE)</f>
        <v>7.3</v>
      </c>
      <c r="F126" s="71">
        <f>IF($A$1=1,"",VLOOKUP(B126,'Datenbank Volumes'!$B$3:$U$1256,8,FALSE))</f>
        <v>175</v>
      </c>
      <c r="G126" s="201" t="s">
        <v>533</v>
      </c>
      <c r="H126" s="445"/>
      <c r="I126" s="331"/>
      <c r="J126" s="334"/>
      <c r="K126" s="337"/>
      <c r="L126" s="340"/>
      <c r="M126" s="442"/>
      <c r="N126" s="443"/>
      <c r="O126" s="444"/>
      <c r="P126" s="343"/>
      <c r="Q126" s="198">
        <f t="shared" si="4"/>
        <v>0</v>
      </c>
      <c r="R126" s="103">
        <f>IF($A$1=1,"",IF($F$5="Corundum(+5%)",1.15*IF(AND('Datenbank Volumes'!J118=1,VOLUMES!G126="YES",SUM(H126:P126)&gt;0),SUM(H126:P126)*F126+(4.5),SUM(H126:P126)*F126),IF(AND('Datenbank Volumes'!J118=1,VOLUMES!G126="YES",SUM(H126:P126)&gt;0),SUM(H126:P126)*F126+(4.5),SUM(H126:P126)*F126)))</f>
        <v>0</v>
      </c>
      <c r="S126" s="403">
        <f>SUM(H126:P126)*VLOOKUP(B126,'Datenbank Volumes'!B:G,4,FALSE)</f>
        <v>0</v>
      </c>
    </row>
    <row r="127" spans="2:19" ht="18.75" x14ac:dyDescent="0.3">
      <c r="B127" s="353" t="s">
        <v>719</v>
      </c>
      <c r="C127" s="413" t="str">
        <f>IF(AND($S$1=1,Q127=0),"",VLOOKUP(B127,'Datenbank Volumes'!B:C,2,FALSE))</f>
        <v>Llano S4-6</v>
      </c>
      <c r="D127" s="413" t="str">
        <f>IF(AND($S$1=1,Q127=0),"",VLOOKUP(B127,'Datenbank Volumes'!B:D,3,FALSE))</f>
        <v>Clean</v>
      </c>
      <c r="E127" s="437">
        <f>VLOOKUP(B127,'Datenbank Volumes'!B:N,10,FALSE)</f>
        <v>7.3</v>
      </c>
      <c r="F127" s="71">
        <f>IF($A$1=1,"",VLOOKUP(B127,'Datenbank Volumes'!$B$3:$U$1256,8,FALSE))</f>
        <v>163</v>
      </c>
      <c r="G127" s="201" t="s">
        <v>533</v>
      </c>
      <c r="H127" s="445"/>
      <c r="I127" s="331"/>
      <c r="J127" s="334"/>
      <c r="K127" s="337"/>
      <c r="L127" s="340"/>
      <c r="M127" s="442"/>
      <c r="N127" s="443"/>
      <c r="O127" s="444"/>
      <c r="P127" s="343"/>
      <c r="Q127" s="198">
        <f t="shared" si="4"/>
        <v>0</v>
      </c>
      <c r="R127" s="103">
        <f>IF($A$1=1,"",IF($F$5="Corundum(+5%)",1.15*IF(AND('Datenbank Volumes'!J119=1,VOLUMES!G127="YES",SUM(H127:P127)&gt;0),SUM(H127:P127)*F127+(4.5),SUM(H127:P127)*F127),IF(AND('Datenbank Volumes'!J119=1,VOLUMES!G127="YES",SUM(H127:P127)&gt;0),SUM(H127:P127)*F127+(4.5),SUM(H127:P127)*F127)))</f>
        <v>0</v>
      </c>
      <c r="S127" s="403">
        <f>SUM(H127:P127)*VLOOKUP(B127,'Datenbank Volumes'!B:G,4,FALSE)</f>
        <v>0</v>
      </c>
    </row>
    <row r="128" spans="2:19" ht="18.75" x14ac:dyDescent="0.3">
      <c r="B128" s="353" t="s">
        <v>718</v>
      </c>
      <c r="C128" s="413" t="str">
        <f>IF(AND($S$1=1,Q128=0),"",VLOOKUP(B128,'Datenbank Volumes'!B:C,2,FALSE))</f>
        <v>Llano S4-6</v>
      </c>
      <c r="D128" s="413" t="str">
        <f>IF(AND($S$1=1,Q128=0),"",VLOOKUP(B128,'Datenbank Volumes'!B:D,3,FALSE))</f>
        <v>T-Nuts</v>
      </c>
      <c r="E128" s="437">
        <f>VLOOKUP(B128,'Datenbank Volumes'!B:N,10,FALSE)</f>
        <v>7.3</v>
      </c>
      <c r="F128" s="71">
        <f>IF($A$1=1,"",VLOOKUP(B128,'Datenbank Volumes'!$B$3:$U$1256,8,FALSE))</f>
        <v>175</v>
      </c>
      <c r="G128" s="201" t="s">
        <v>533</v>
      </c>
      <c r="H128" s="445"/>
      <c r="I128" s="331"/>
      <c r="J128" s="334"/>
      <c r="K128" s="337"/>
      <c r="L128" s="340"/>
      <c r="M128" s="442"/>
      <c r="N128" s="443"/>
      <c r="O128" s="444"/>
      <c r="P128" s="343"/>
      <c r="Q128" s="198">
        <f t="shared" si="4"/>
        <v>0</v>
      </c>
      <c r="R128" s="103">
        <f>IF($A$1=1,"",IF($F$5="Corundum(+5%)",1.15*IF(AND('Datenbank Volumes'!J120=1,VOLUMES!G128="YES",SUM(H128:P128)&gt;0),SUM(H128:P128)*F128+(4.5),SUM(H128:P128)*F128),IF(AND('Datenbank Volumes'!J120=1,VOLUMES!G128="YES",SUM(H128:P128)&gt;0),SUM(H128:P128)*F128+(4.5),SUM(H128:P128)*F128)))</f>
        <v>0</v>
      </c>
      <c r="S128" s="403">
        <f>SUM(H128:P128)*VLOOKUP(B128,'Datenbank Volumes'!B:G,4,FALSE)</f>
        <v>0</v>
      </c>
    </row>
    <row r="129" spans="2:19" ht="18.75" x14ac:dyDescent="0.3">
      <c r="B129" s="353" t="s">
        <v>717</v>
      </c>
      <c r="C129" s="413" t="str">
        <f>IF(AND($S$1=1,Q129=0),"",VLOOKUP(B129,'Datenbank Volumes'!B:C,2,FALSE))</f>
        <v>Llano S4-7</v>
      </c>
      <c r="D129" s="413" t="str">
        <f>IF(AND($S$1=1,Q129=0),"",VLOOKUP(B129,'Datenbank Volumes'!B:D,3,FALSE))</f>
        <v>Clean</v>
      </c>
      <c r="E129" s="437">
        <f>VLOOKUP(B129,'Datenbank Volumes'!B:N,10,FALSE)</f>
        <v>15.7</v>
      </c>
      <c r="F129" s="71">
        <f>IF($A$1=1,"",VLOOKUP(B129,'Datenbank Volumes'!$B$3:$U$1256,8,FALSE))</f>
        <v>324</v>
      </c>
      <c r="G129" s="201" t="s">
        <v>533</v>
      </c>
      <c r="H129" s="445"/>
      <c r="I129" s="331"/>
      <c r="J129" s="334"/>
      <c r="K129" s="337"/>
      <c r="L129" s="340"/>
      <c r="M129" s="442"/>
      <c r="N129" s="443"/>
      <c r="O129" s="444"/>
      <c r="P129" s="343"/>
      <c r="Q129" s="198">
        <f t="shared" si="4"/>
        <v>0</v>
      </c>
      <c r="R129" s="103">
        <f>IF($A$1=1,"",IF($F$5="Corundum(+5%)",1.15*IF(AND('Datenbank Volumes'!J121=1,VOLUMES!G129="YES",SUM(H129:P129)&gt;0),SUM(H129:P129)*F129+(4.5),SUM(H129:P129)*F129),IF(AND('Datenbank Volumes'!J121=1,VOLUMES!G129="YES",SUM(H129:P129)&gt;0),SUM(H129:P129)*F129+(4.5),SUM(H129:P129)*F129)))</f>
        <v>0</v>
      </c>
      <c r="S129" s="403">
        <f>SUM(H129:P129)*VLOOKUP(B129,'Datenbank Volumes'!B:G,4,FALSE)</f>
        <v>0</v>
      </c>
    </row>
    <row r="130" spans="2:19" ht="18.75" x14ac:dyDescent="0.3">
      <c r="B130" s="353" t="s">
        <v>716</v>
      </c>
      <c r="C130" s="413" t="str">
        <f>IF(AND($S$1=1,Q130=0),"",VLOOKUP(B130,'Datenbank Volumes'!B:C,2,FALSE))</f>
        <v>Llano S4-7</v>
      </c>
      <c r="D130" s="413" t="str">
        <f>IF(AND($S$1=1,Q130=0),"",VLOOKUP(B130,'Datenbank Volumes'!B:D,3,FALSE))</f>
        <v>T-Nuts</v>
      </c>
      <c r="E130" s="437">
        <f>VLOOKUP(B130,'Datenbank Volumes'!B:N,10,FALSE)</f>
        <v>15.7</v>
      </c>
      <c r="F130" s="71">
        <f>IF($A$1=1,"",VLOOKUP(B130,'Datenbank Volumes'!$B$3:$U$1256,8,FALSE))</f>
        <v>355</v>
      </c>
      <c r="G130" s="201" t="s">
        <v>533</v>
      </c>
      <c r="H130" s="445"/>
      <c r="I130" s="331"/>
      <c r="J130" s="334"/>
      <c r="K130" s="337"/>
      <c r="L130" s="340"/>
      <c r="M130" s="442"/>
      <c r="N130" s="443"/>
      <c r="O130" s="444"/>
      <c r="P130" s="343"/>
      <c r="Q130" s="198">
        <f t="shared" si="4"/>
        <v>0</v>
      </c>
      <c r="R130" s="103">
        <f>IF($A$1=1,"",IF($F$5="Corundum(+5%)",1.15*IF(AND('Datenbank Volumes'!J122=1,VOLUMES!G130="YES",SUM(H130:P130)&gt;0),SUM(H130:P130)*F130+(4.5),SUM(H130:P130)*F130),IF(AND('Datenbank Volumes'!J122=1,VOLUMES!G130="YES",SUM(H130:P130)&gt;0),SUM(H130:P130)*F130+(4.5),SUM(H130:P130)*F130)))</f>
        <v>0</v>
      </c>
      <c r="S130" s="403">
        <f>SUM(H130:P130)*VLOOKUP(B130,'Datenbank Volumes'!B:G,4,FALSE)</f>
        <v>0</v>
      </c>
    </row>
    <row r="131" spans="2:19" ht="18.75" x14ac:dyDescent="0.3">
      <c r="B131" s="353" t="s">
        <v>715</v>
      </c>
      <c r="C131" s="413" t="str">
        <f>IF(AND($S$1=1,Q131=0),"",VLOOKUP(B131,'Datenbank Volumes'!B:C,2,FALSE))</f>
        <v>Llano S4-8</v>
      </c>
      <c r="D131" s="413" t="str">
        <f>IF(AND($S$1=1,Q131=0),"",VLOOKUP(B131,'Datenbank Volumes'!B:D,3,FALSE))</f>
        <v>Clean</v>
      </c>
      <c r="E131" s="437">
        <f>VLOOKUP(B131,'Datenbank Volumes'!B:N,10,FALSE)</f>
        <v>15.7</v>
      </c>
      <c r="F131" s="71">
        <f>IF($A$1=1,"",VLOOKUP(B131,'Datenbank Volumes'!$B$3:$U$1256,8,FALSE))</f>
        <v>324</v>
      </c>
      <c r="G131" s="201" t="s">
        <v>533</v>
      </c>
      <c r="H131" s="445"/>
      <c r="I131" s="331"/>
      <c r="J131" s="334"/>
      <c r="K131" s="337"/>
      <c r="L131" s="340"/>
      <c r="M131" s="442"/>
      <c r="N131" s="443"/>
      <c r="O131" s="444"/>
      <c r="P131" s="343"/>
      <c r="Q131" s="198">
        <f t="shared" si="4"/>
        <v>0</v>
      </c>
      <c r="R131" s="103">
        <f>IF($A$1=1,"",IF($F$5="Corundum(+5%)",1.15*IF(AND('Datenbank Volumes'!J123=1,VOLUMES!G131="YES",SUM(H131:P131)&gt;0),SUM(H131:P131)*F131+(4.5),SUM(H131:P131)*F131),IF(AND('Datenbank Volumes'!J123=1,VOLUMES!G131="YES",SUM(H131:P131)&gt;0),SUM(H131:P131)*F131+(4.5),SUM(H131:P131)*F131)))</f>
        <v>0</v>
      </c>
      <c r="S131" s="403">
        <f>SUM(H131:P131)*VLOOKUP(B131,'Datenbank Volumes'!B:G,4,FALSE)</f>
        <v>0</v>
      </c>
    </row>
    <row r="132" spans="2:19" ht="18.75" x14ac:dyDescent="0.3">
      <c r="B132" s="353" t="s">
        <v>714</v>
      </c>
      <c r="C132" s="413" t="str">
        <f>IF(AND($S$1=1,Q132=0),"",VLOOKUP(B132,'Datenbank Volumes'!B:C,2,FALSE))</f>
        <v>Llano S4-8</v>
      </c>
      <c r="D132" s="413" t="str">
        <f>IF(AND($S$1=1,Q132=0),"",VLOOKUP(B132,'Datenbank Volumes'!B:D,3,FALSE))</f>
        <v>T-Nuts</v>
      </c>
      <c r="E132" s="437">
        <f>VLOOKUP(B132,'Datenbank Volumes'!B:N,10,FALSE)</f>
        <v>15.7</v>
      </c>
      <c r="F132" s="71">
        <f>IF($A$1=1,"",VLOOKUP(B132,'Datenbank Volumes'!$B$3:$U$1256,8,FALSE))</f>
        <v>355</v>
      </c>
      <c r="G132" s="201" t="s">
        <v>533</v>
      </c>
      <c r="H132" s="445"/>
      <c r="I132" s="331"/>
      <c r="J132" s="334"/>
      <c r="K132" s="337"/>
      <c r="L132" s="340"/>
      <c r="M132" s="442"/>
      <c r="N132" s="443"/>
      <c r="O132" s="444"/>
      <c r="P132" s="343"/>
      <c r="Q132" s="198">
        <f t="shared" si="4"/>
        <v>0</v>
      </c>
      <c r="R132" s="103">
        <f>IF($A$1=1,"",IF($F$5="Corundum(+5%)",1.15*IF(AND('Datenbank Volumes'!J124=1,VOLUMES!G132="YES",SUM(H132:P132)&gt;0),SUM(H132:P132)*F132+(4.5),SUM(H132:P132)*F132),IF(AND('Datenbank Volumes'!J124=1,VOLUMES!G132="YES",SUM(H132:P132)&gt;0),SUM(H132:P132)*F132+(4.5),SUM(H132:P132)*F132)))</f>
        <v>0</v>
      </c>
      <c r="S132" s="403">
        <f>SUM(H132:P132)*VLOOKUP(B132,'Datenbank Volumes'!B:G,4,FALSE)</f>
        <v>0</v>
      </c>
    </row>
    <row r="133" spans="2:19" ht="18.75" x14ac:dyDescent="0.3">
      <c r="B133" s="353" t="s">
        <v>713</v>
      </c>
      <c r="C133" s="413" t="str">
        <f>IF(AND($S$1=1,Q133=0),"",VLOOKUP(B133,'Datenbank Volumes'!B:C,2,FALSE))</f>
        <v>Olas S5-1</v>
      </c>
      <c r="D133" s="413" t="str">
        <f>IF(AND($S$1=1,Q133=0),"",VLOOKUP(B133,'Datenbank Volumes'!B:D,3,FALSE))</f>
        <v>Clean</v>
      </c>
      <c r="E133" s="437">
        <f>VLOOKUP(B133,'Datenbank Volumes'!B:N,10,FALSE)</f>
        <v>4.6999999999999993</v>
      </c>
      <c r="F133" s="71">
        <f>IF($A$1=1,"",VLOOKUP(B133,'Datenbank Volumes'!$B$3:$U$1256,8,FALSE))</f>
        <v>106</v>
      </c>
      <c r="G133" s="201" t="s">
        <v>533</v>
      </c>
      <c r="H133" s="445"/>
      <c r="I133" s="331"/>
      <c r="J133" s="334"/>
      <c r="K133" s="337"/>
      <c r="L133" s="340"/>
      <c r="M133" s="442"/>
      <c r="N133" s="443"/>
      <c r="O133" s="444"/>
      <c r="P133" s="343"/>
      <c r="Q133" s="198">
        <f t="shared" si="4"/>
        <v>0</v>
      </c>
      <c r="R133" s="103">
        <f>IF($A$1=1,"",IF($F$5="Corundum(+5%)",1.15*IF(AND('Datenbank Volumes'!J125=1,VOLUMES!G133="YES",SUM(H133:P133)&gt;0),SUM(H133:P133)*F133+(4.5),SUM(H133:P133)*F133),IF(AND('Datenbank Volumes'!J125=1,VOLUMES!G133="YES",SUM(H133:P133)&gt;0),SUM(H133:P133)*F133+(4.5),SUM(H133:P133)*F133)))</f>
        <v>0</v>
      </c>
      <c r="S133" s="403">
        <f>SUM(H133:P133)*VLOOKUP(B133,'Datenbank Volumes'!B:G,4,FALSE)</f>
        <v>0</v>
      </c>
    </row>
    <row r="134" spans="2:19" ht="18.75" x14ac:dyDescent="0.3">
      <c r="B134" s="353" t="s">
        <v>712</v>
      </c>
      <c r="C134" s="413" t="str">
        <f>IF(AND($S$1=1,Q134=0),"",VLOOKUP(B134,'Datenbank Volumes'!B:C,2,FALSE))</f>
        <v>Olas S5-1</v>
      </c>
      <c r="D134" s="413" t="str">
        <f>IF(AND($S$1=1,Q134=0),"",VLOOKUP(B134,'Datenbank Volumes'!B:D,3,FALSE))</f>
        <v>T-Nuts</v>
      </c>
      <c r="E134" s="437">
        <f>VLOOKUP(B134,'Datenbank Volumes'!B:N,10,FALSE)</f>
        <v>4.6999999999999993</v>
      </c>
      <c r="F134" s="71">
        <f>IF($A$1=1,"",VLOOKUP(B134,'Datenbank Volumes'!$B$3:$U$1256,8,FALSE))</f>
        <v>115</v>
      </c>
      <c r="G134" s="201" t="s">
        <v>533</v>
      </c>
      <c r="H134" s="445"/>
      <c r="I134" s="331"/>
      <c r="J134" s="334"/>
      <c r="K134" s="337"/>
      <c r="L134" s="340"/>
      <c r="M134" s="442"/>
      <c r="N134" s="443"/>
      <c r="O134" s="444"/>
      <c r="P134" s="343"/>
      <c r="Q134" s="198">
        <f t="shared" si="4"/>
        <v>0</v>
      </c>
      <c r="R134" s="103">
        <f>IF($A$1=1,"",IF($F$5="Corundum(+5%)",1.15*IF(AND('Datenbank Volumes'!J126=1,VOLUMES!G134="YES",SUM(H134:P134)&gt;0),SUM(H134:P134)*F134+(4.5),SUM(H134:P134)*F134),IF(AND('Datenbank Volumes'!J126=1,VOLUMES!G134="YES",SUM(H134:P134)&gt;0),SUM(H134:P134)*F134+(4.5),SUM(H134:P134)*F134)))</f>
        <v>0</v>
      </c>
      <c r="S134" s="403">
        <f>SUM(H134:P134)*VLOOKUP(B134,'Datenbank Volumes'!B:G,4,FALSE)</f>
        <v>0</v>
      </c>
    </row>
    <row r="135" spans="2:19" ht="18.75" x14ac:dyDescent="0.3">
      <c r="B135" s="353" t="s">
        <v>711</v>
      </c>
      <c r="C135" s="413" t="str">
        <f>IF(AND($S$1=1,Q135=0),"",VLOOKUP(B135,'Datenbank Volumes'!B:C,2,FALSE))</f>
        <v>Olas S5-2</v>
      </c>
      <c r="D135" s="413" t="str">
        <f>IF(AND($S$1=1,Q135=0),"",VLOOKUP(B135,'Datenbank Volumes'!B:D,3,FALSE))</f>
        <v>Clean</v>
      </c>
      <c r="E135" s="437">
        <f>VLOOKUP(B135,'Datenbank Volumes'!B:N,10,FALSE)</f>
        <v>4.6999999999999993</v>
      </c>
      <c r="F135" s="71">
        <f>IF($A$1=1,"",VLOOKUP(B135,'Datenbank Volumes'!$B$3:$U$1256,8,FALSE))</f>
        <v>106</v>
      </c>
      <c r="G135" s="201" t="s">
        <v>533</v>
      </c>
      <c r="H135" s="445"/>
      <c r="I135" s="331"/>
      <c r="J135" s="334"/>
      <c r="K135" s="337"/>
      <c r="L135" s="340"/>
      <c r="M135" s="442"/>
      <c r="N135" s="443"/>
      <c r="O135" s="444"/>
      <c r="P135" s="343"/>
      <c r="Q135" s="198">
        <f t="shared" si="4"/>
        <v>0</v>
      </c>
      <c r="R135" s="103">
        <f>IF($A$1=1,"",IF($F$5="Corundum(+5%)",1.15*IF(AND('Datenbank Volumes'!J127=1,VOLUMES!G135="YES",SUM(H135:P135)&gt;0),SUM(H135:P135)*F135+(4.5),SUM(H135:P135)*F135),IF(AND('Datenbank Volumes'!J127=1,VOLUMES!G135="YES",SUM(H135:P135)&gt;0),SUM(H135:P135)*F135+(4.5),SUM(H135:P135)*F135)))</f>
        <v>0</v>
      </c>
      <c r="S135" s="403">
        <f>SUM(H135:P135)*VLOOKUP(B135,'Datenbank Volumes'!B:G,4,FALSE)</f>
        <v>0</v>
      </c>
    </row>
    <row r="136" spans="2:19" ht="18.75" x14ac:dyDescent="0.3">
      <c r="B136" s="353" t="s">
        <v>710</v>
      </c>
      <c r="C136" s="413" t="str">
        <f>IF(AND($S$1=1,Q136=0),"",VLOOKUP(B136,'Datenbank Volumes'!B:C,2,FALSE))</f>
        <v>Olas S5-2</v>
      </c>
      <c r="D136" s="413" t="str">
        <f>IF(AND($S$1=1,Q136=0),"",VLOOKUP(B136,'Datenbank Volumes'!B:D,3,FALSE))</f>
        <v>T-Nuts</v>
      </c>
      <c r="E136" s="437">
        <f>VLOOKUP(B136,'Datenbank Volumes'!B:N,10,FALSE)</f>
        <v>4.6999999999999993</v>
      </c>
      <c r="F136" s="71">
        <f>IF($A$1=1,"",VLOOKUP(B136,'Datenbank Volumes'!$B$3:$U$1256,8,FALSE))</f>
        <v>115</v>
      </c>
      <c r="G136" s="201" t="s">
        <v>533</v>
      </c>
      <c r="H136" s="445"/>
      <c r="I136" s="331"/>
      <c r="J136" s="334"/>
      <c r="K136" s="337"/>
      <c r="L136" s="340"/>
      <c r="M136" s="442"/>
      <c r="N136" s="443"/>
      <c r="O136" s="444"/>
      <c r="P136" s="343"/>
      <c r="Q136" s="198">
        <f t="shared" si="4"/>
        <v>0</v>
      </c>
      <c r="R136" s="103">
        <f>IF($A$1=1,"",IF($F$5="Corundum(+5%)",1.15*IF(AND('Datenbank Volumes'!J128=1,VOLUMES!G136="YES",SUM(H136:P136)&gt;0),SUM(H136:P136)*F136+(4.5),SUM(H136:P136)*F136),IF(AND('Datenbank Volumes'!J128=1,VOLUMES!G136="YES",SUM(H136:P136)&gt;0),SUM(H136:P136)*F136+(4.5),SUM(H136:P136)*F136)))</f>
        <v>0</v>
      </c>
      <c r="S136" s="403">
        <f>SUM(H136:P136)*VLOOKUP(B136,'Datenbank Volumes'!B:G,4,FALSE)</f>
        <v>0</v>
      </c>
    </row>
    <row r="137" spans="2:19" ht="18.75" x14ac:dyDescent="0.3">
      <c r="B137" s="353" t="s">
        <v>709</v>
      </c>
      <c r="C137" s="413" t="str">
        <f>IF(AND($S$1=1,Q137=0),"",VLOOKUP(B137,'Datenbank Volumes'!B:C,2,FALSE))</f>
        <v>Olas S5-3</v>
      </c>
      <c r="D137" s="413" t="str">
        <f>IF(AND($S$1=1,Q137=0),"",VLOOKUP(B137,'Datenbank Volumes'!B:D,3,FALSE))</f>
        <v>Clean</v>
      </c>
      <c r="E137" s="437">
        <f>VLOOKUP(B137,'Datenbank Volumes'!B:N,10,FALSE)</f>
        <v>10.299999999999999</v>
      </c>
      <c r="F137" s="71">
        <f>IF($A$1=1,"",VLOOKUP(B137,'Datenbank Volumes'!$B$3:$U$1256,8,FALSE))</f>
        <v>218</v>
      </c>
      <c r="G137" s="201" t="s">
        <v>533</v>
      </c>
      <c r="H137" s="445"/>
      <c r="I137" s="331"/>
      <c r="J137" s="334"/>
      <c r="K137" s="337"/>
      <c r="L137" s="340"/>
      <c r="M137" s="442"/>
      <c r="N137" s="443"/>
      <c r="O137" s="444"/>
      <c r="P137" s="343"/>
      <c r="Q137" s="198">
        <f t="shared" si="4"/>
        <v>0</v>
      </c>
      <c r="R137" s="103">
        <f>IF($A$1=1,"",IF($F$5="Corundum(+5%)",1.15*IF(AND('Datenbank Volumes'!J129=1,VOLUMES!G137="YES",SUM(H137:P137)&gt;0),SUM(H137:P137)*F137+(4.5),SUM(H137:P137)*F137),IF(AND('Datenbank Volumes'!J129=1,VOLUMES!G137="YES",SUM(H137:P137)&gt;0),SUM(H137:P137)*F137+(4.5),SUM(H137:P137)*F137)))</f>
        <v>0</v>
      </c>
      <c r="S137" s="403">
        <f>SUM(H137:P137)*VLOOKUP(B137,'Datenbank Volumes'!B:G,4,FALSE)</f>
        <v>0</v>
      </c>
    </row>
    <row r="138" spans="2:19" ht="18.75" x14ac:dyDescent="0.3">
      <c r="B138" s="353" t="s">
        <v>708</v>
      </c>
      <c r="C138" s="413" t="str">
        <f>IF(AND($S$1=1,Q138=0),"",VLOOKUP(B138,'Datenbank Volumes'!B:C,2,FALSE))</f>
        <v>Olas S5-3</v>
      </c>
      <c r="D138" s="413" t="str">
        <f>IF(AND($S$1=1,Q138=0),"",VLOOKUP(B138,'Datenbank Volumes'!B:D,3,FALSE))</f>
        <v>T-Nuts</v>
      </c>
      <c r="E138" s="437">
        <f>VLOOKUP(B138,'Datenbank Volumes'!B:N,10,FALSE)</f>
        <v>10.299999999999999</v>
      </c>
      <c r="F138" s="71">
        <f>IF($A$1=1,"",VLOOKUP(B138,'Datenbank Volumes'!$B$3:$U$1256,8,FALSE))</f>
        <v>269</v>
      </c>
      <c r="G138" s="201" t="s">
        <v>533</v>
      </c>
      <c r="H138" s="445"/>
      <c r="I138" s="331"/>
      <c r="J138" s="334"/>
      <c r="K138" s="337"/>
      <c r="L138" s="340"/>
      <c r="M138" s="442"/>
      <c r="N138" s="443"/>
      <c r="O138" s="444"/>
      <c r="P138" s="343"/>
      <c r="Q138" s="198">
        <f t="shared" si="4"/>
        <v>0</v>
      </c>
      <c r="R138" s="103">
        <f>IF($A$1=1,"",IF($F$5="Corundum(+5%)",1.15*IF(AND('Datenbank Volumes'!J130=1,VOLUMES!G138="YES",SUM(H138:P138)&gt;0),SUM(H138:P138)*F138+(4.5),SUM(H138:P138)*F138),IF(AND('Datenbank Volumes'!J130=1,VOLUMES!G138="YES",SUM(H138:P138)&gt;0),SUM(H138:P138)*F138+(4.5),SUM(H138:P138)*F138)))</f>
        <v>0</v>
      </c>
      <c r="S138" s="403">
        <f>SUM(H138:P138)*VLOOKUP(B138,'Datenbank Volumes'!B:G,4,FALSE)</f>
        <v>0</v>
      </c>
    </row>
    <row r="139" spans="2:19" ht="18.75" x14ac:dyDescent="0.3">
      <c r="B139" s="353" t="s">
        <v>707</v>
      </c>
      <c r="C139" s="413" t="str">
        <f>IF(AND($S$1=1,Q139=0),"",VLOOKUP(B139,'Datenbank Volumes'!B:C,2,FALSE))</f>
        <v>Olas S5-4</v>
      </c>
      <c r="D139" s="413" t="str">
        <f>IF(AND($S$1=1,Q139=0),"",VLOOKUP(B139,'Datenbank Volumes'!B:D,3,FALSE))</f>
        <v>Clean</v>
      </c>
      <c r="E139" s="437">
        <f>VLOOKUP(B139,'Datenbank Volumes'!B:N,10,FALSE)</f>
        <v>10.299999999999999</v>
      </c>
      <c r="F139" s="71">
        <f>IF($A$1=1,"",VLOOKUP(B139,'Datenbank Volumes'!$B$3:$U$1256,8,FALSE))</f>
        <v>218</v>
      </c>
      <c r="G139" s="201" t="s">
        <v>533</v>
      </c>
      <c r="H139" s="445"/>
      <c r="I139" s="331"/>
      <c r="J139" s="334"/>
      <c r="K139" s="337"/>
      <c r="L139" s="340"/>
      <c r="M139" s="442"/>
      <c r="N139" s="443"/>
      <c r="O139" s="444"/>
      <c r="P139" s="343"/>
      <c r="Q139" s="198">
        <f t="shared" si="4"/>
        <v>0</v>
      </c>
      <c r="R139" s="103">
        <f>IF($A$1=1,"",IF($F$5="Corundum(+5%)",1.15*IF(AND('Datenbank Volumes'!J131=1,VOLUMES!G139="YES",SUM(H139:P139)&gt;0),SUM(H139:P139)*F139+(4.5),SUM(H139:P139)*F139),IF(AND('Datenbank Volumes'!J131=1,VOLUMES!G139="YES",SUM(H139:P139)&gt;0),SUM(H139:P139)*F139+(4.5),SUM(H139:P139)*F139)))</f>
        <v>0</v>
      </c>
      <c r="S139" s="403">
        <f>SUM(H139:P139)*VLOOKUP(B139,'Datenbank Volumes'!B:G,4,FALSE)</f>
        <v>0</v>
      </c>
    </row>
    <row r="140" spans="2:19" ht="18.75" x14ac:dyDescent="0.3">
      <c r="B140" s="353" t="s">
        <v>706</v>
      </c>
      <c r="C140" s="413" t="str">
        <f>IF(AND($S$1=1,Q140=0),"",VLOOKUP(B140,'Datenbank Volumes'!B:C,2,FALSE))</f>
        <v>Olas S5-4</v>
      </c>
      <c r="D140" s="413" t="str">
        <f>IF(AND($S$1=1,Q140=0),"",VLOOKUP(B140,'Datenbank Volumes'!B:D,3,FALSE))</f>
        <v>T-Nuts</v>
      </c>
      <c r="E140" s="437">
        <f>VLOOKUP(B140,'Datenbank Volumes'!B:N,10,FALSE)</f>
        <v>10.299999999999999</v>
      </c>
      <c r="F140" s="71">
        <f>IF($A$1=1,"",VLOOKUP(B140,'Datenbank Volumes'!$B$3:$U$1256,8,FALSE))</f>
        <v>269</v>
      </c>
      <c r="G140" s="201" t="s">
        <v>533</v>
      </c>
      <c r="H140" s="445"/>
      <c r="I140" s="331"/>
      <c r="J140" s="334"/>
      <c r="K140" s="337"/>
      <c r="L140" s="340"/>
      <c r="M140" s="442"/>
      <c r="N140" s="443"/>
      <c r="O140" s="444"/>
      <c r="P140" s="343"/>
      <c r="Q140" s="198">
        <f t="shared" si="4"/>
        <v>0</v>
      </c>
      <c r="R140" s="103">
        <f>IF($A$1=1,"",IF($F$5="Corundum(+5%)",1.15*IF(AND('Datenbank Volumes'!J132=1,VOLUMES!G140="YES",SUM(H140:P140)&gt;0),SUM(H140:P140)*F140+(4.5),SUM(H140:P140)*F140),IF(AND('Datenbank Volumes'!J132=1,VOLUMES!G140="YES",SUM(H140:P140)&gt;0),SUM(H140:P140)*F140+(4.5),SUM(H140:P140)*F140)))</f>
        <v>0</v>
      </c>
      <c r="S140" s="403">
        <f>SUM(H140:P140)*VLOOKUP(B140,'Datenbank Volumes'!B:G,4,FALSE)</f>
        <v>0</v>
      </c>
    </row>
    <row r="141" spans="2:19" ht="18.75" x14ac:dyDescent="0.3">
      <c r="B141" s="353" t="s">
        <v>705</v>
      </c>
      <c r="C141" s="413" t="str">
        <f>IF(AND($S$1=1,Q141=0),"",VLOOKUP(B141,'Datenbank Volumes'!B:C,2,FALSE))</f>
        <v>Olas S5-5</v>
      </c>
      <c r="D141" s="413" t="str">
        <f>IF(AND($S$1=1,Q141=0),"",VLOOKUP(B141,'Datenbank Volumes'!B:D,3,FALSE))</f>
        <v>Clean</v>
      </c>
      <c r="E141" s="437">
        <f>VLOOKUP(B141,'Datenbank Volumes'!B:N,10,FALSE)</f>
        <v>18.400000000000002</v>
      </c>
      <c r="F141" s="71">
        <f>IF($A$1=1,"",VLOOKUP(B141,'Datenbank Volumes'!$B$3:$U$1256,8,FALSE))</f>
        <v>360</v>
      </c>
      <c r="G141" s="201" t="s">
        <v>533</v>
      </c>
      <c r="H141" s="445"/>
      <c r="I141" s="331"/>
      <c r="J141" s="334"/>
      <c r="K141" s="337"/>
      <c r="L141" s="340"/>
      <c r="M141" s="442"/>
      <c r="N141" s="443"/>
      <c r="O141" s="444"/>
      <c r="P141" s="343"/>
      <c r="Q141" s="198">
        <f t="shared" si="4"/>
        <v>0</v>
      </c>
      <c r="R141" s="103">
        <f>IF($A$1=1,"",IF($F$5="Corundum(+5%)",1.15*IF(AND('Datenbank Volumes'!J133=1,VOLUMES!G141="YES",SUM(H141:P141)&gt;0),SUM(H141:P141)*F141+(4.5),SUM(H141:P141)*F141),IF(AND('Datenbank Volumes'!J133=1,VOLUMES!G141="YES",SUM(H141:P141)&gt;0),SUM(H141:P141)*F141+(4.5),SUM(H141:P141)*F141)))</f>
        <v>0</v>
      </c>
      <c r="S141" s="403">
        <f>SUM(H141:P141)*VLOOKUP(B141,'Datenbank Volumes'!B:G,4,FALSE)</f>
        <v>0</v>
      </c>
    </row>
    <row r="142" spans="2:19" ht="18.75" x14ac:dyDescent="0.3">
      <c r="B142" s="353" t="s">
        <v>704</v>
      </c>
      <c r="C142" s="413" t="str">
        <f>IF(AND($S$1=1,Q142=0),"",VLOOKUP(B142,'Datenbank Volumes'!B:C,2,FALSE))</f>
        <v>Olas S5-5</v>
      </c>
      <c r="D142" s="413" t="str">
        <f>IF(AND($S$1=1,Q142=0),"",VLOOKUP(B142,'Datenbank Volumes'!B:D,3,FALSE))</f>
        <v>T-Nuts</v>
      </c>
      <c r="E142" s="437">
        <f>VLOOKUP(B142,'Datenbank Volumes'!B:N,10,FALSE)</f>
        <v>18.400000000000002</v>
      </c>
      <c r="F142" s="71">
        <f>IF($A$1=1,"",VLOOKUP(B142,'Datenbank Volumes'!$B$3:$U$1256,8,FALSE))</f>
        <v>393</v>
      </c>
      <c r="G142" s="201" t="s">
        <v>533</v>
      </c>
      <c r="H142" s="445"/>
      <c r="I142" s="331"/>
      <c r="J142" s="334"/>
      <c r="K142" s="337"/>
      <c r="L142" s="340"/>
      <c r="M142" s="442"/>
      <c r="N142" s="443"/>
      <c r="O142" s="444"/>
      <c r="P142" s="343"/>
      <c r="Q142" s="198">
        <f t="shared" si="4"/>
        <v>0</v>
      </c>
      <c r="R142" s="103">
        <f>IF($A$1=1,"",IF($F$5="Corundum(+5%)",1.15*IF(AND('Datenbank Volumes'!J134=1,VOLUMES!G142="YES",SUM(H142:P142)&gt;0),SUM(H142:P142)*F142+(4.5),SUM(H142:P142)*F142),IF(AND('Datenbank Volumes'!J134=1,VOLUMES!G142="YES",SUM(H142:P142)&gt;0),SUM(H142:P142)*F142+(4.5),SUM(H142:P142)*F142)))</f>
        <v>0</v>
      </c>
      <c r="S142" s="403">
        <f>SUM(H142:P142)*VLOOKUP(B142,'Datenbank Volumes'!B:G,4,FALSE)</f>
        <v>0</v>
      </c>
    </row>
    <row r="143" spans="2:19" ht="18.75" x14ac:dyDescent="0.3">
      <c r="B143" s="353" t="s">
        <v>703</v>
      </c>
      <c r="C143" s="413" t="str">
        <f>IF(AND($S$1=1,Q143=0),"",VLOOKUP(B143,'Datenbank Volumes'!B:C,2,FALSE))</f>
        <v>Olas S5-6</v>
      </c>
      <c r="D143" s="413" t="str">
        <f>IF(AND($S$1=1,Q143=0),"",VLOOKUP(B143,'Datenbank Volumes'!B:D,3,FALSE))</f>
        <v>Clean</v>
      </c>
      <c r="E143" s="437">
        <f>VLOOKUP(B143,'Datenbank Volumes'!B:N,10,FALSE)</f>
        <v>18.400000000000002</v>
      </c>
      <c r="F143" s="71">
        <f>IF($A$1=1,"",VLOOKUP(B143,'Datenbank Volumes'!$B$3:$U$1256,8,FALSE))</f>
        <v>360</v>
      </c>
      <c r="G143" s="201" t="s">
        <v>533</v>
      </c>
      <c r="H143" s="445"/>
      <c r="I143" s="331"/>
      <c r="J143" s="334"/>
      <c r="K143" s="337"/>
      <c r="L143" s="340"/>
      <c r="M143" s="442"/>
      <c r="N143" s="443"/>
      <c r="O143" s="444"/>
      <c r="P143" s="343"/>
      <c r="Q143" s="198">
        <f t="shared" si="4"/>
        <v>0</v>
      </c>
      <c r="R143" s="103">
        <f>IF($A$1=1,"",IF($F$5="Corundum(+5%)",1.15*IF(AND('Datenbank Volumes'!J135=1,VOLUMES!G143="YES",SUM(H143:P143)&gt;0),SUM(H143:P143)*F143+(4.5),SUM(H143:P143)*F143),IF(AND('Datenbank Volumes'!J135=1,VOLUMES!G143="YES",SUM(H143:P143)&gt;0),SUM(H143:P143)*F143+(4.5),SUM(H143:P143)*F143)))</f>
        <v>0</v>
      </c>
      <c r="S143" s="403">
        <f>SUM(H143:P143)*VLOOKUP(B143,'Datenbank Volumes'!B:G,4,FALSE)</f>
        <v>0</v>
      </c>
    </row>
    <row r="144" spans="2:19" ht="18.75" x14ac:dyDescent="0.3">
      <c r="B144" s="353" t="s">
        <v>702</v>
      </c>
      <c r="C144" s="413" t="str">
        <f>IF(AND($S$1=1,Q144=0),"",VLOOKUP(B144,'Datenbank Volumes'!B:C,2,FALSE))</f>
        <v>Olas S5-6</v>
      </c>
      <c r="D144" s="413" t="str">
        <f>IF(AND($S$1=1,Q144=0),"",VLOOKUP(B144,'Datenbank Volumes'!B:D,3,FALSE))</f>
        <v>T-Nuts</v>
      </c>
      <c r="E144" s="437">
        <f>VLOOKUP(B144,'Datenbank Volumes'!B:N,10,FALSE)</f>
        <v>18.400000000000002</v>
      </c>
      <c r="F144" s="71">
        <f>IF($A$1=1,"",VLOOKUP(B144,'Datenbank Volumes'!$B$3:$U$1256,8,FALSE))</f>
        <v>393</v>
      </c>
      <c r="G144" s="201" t="s">
        <v>533</v>
      </c>
      <c r="H144" s="445"/>
      <c r="I144" s="331"/>
      <c r="J144" s="334"/>
      <c r="K144" s="337"/>
      <c r="L144" s="340"/>
      <c r="M144" s="442"/>
      <c r="N144" s="443"/>
      <c r="O144" s="444"/>
      <c r="P144" s="343"/>
      <c r="Q144" s="198">
        <f t="shared" si="4"/>
        <v>0</v>
      </c>
      <c r="R144" s="103">
        <f>IF($A$1=1,"",IF($F$5="Corundum(+5%)",1.15*IF(AND('Datenbank Volumes'!J136=1,VOLUMES!G144="YES",SUM(H144:P144)&gt;0),SUM(H144:P144)*F144+(4.5),SUM(H144:P144)*F144),IF(AND('Datenbank Volumes'!J136=1,VOLUMES!G144="YES",SUM(H144:P144)&gt;0),SUM(H144:P144)*F144+(4.5),SUM(H144:P144)*F144)))</f>
        <v>0</v>
      </c>
      <c r="S144" s="403">
        <f>SUM(H144:P144)*VLOOKUP(B144,'Datenbank Volumes'!B:G,4,FALSE)</f>
        <v>0</v>
      </c>
    </row>
    <row r="145" spans="2:19" ht="18.75" x14ac:dyDescent="0.3">
      <c r="B145" s="353" t="s">
        <v>701</v>
      </c>
      <c r="C145" s="413" t="str">
        <f>IF(AND($S$1=1,Q145=0),"",VLOOKUP(B145,'Datenbank Volumes'!B:C,2,FALSE))</f>
        <v>Olas S5-7</v>
      </c>
      <c r="D145" s="413" t="str">
        <f>IF(AND($S$1=1,Q145=0),"",VLOOKUP(B145,'Datenbank Volumes'!B:D,3,FALSE))</f>
        <v>Clean</v>
      </c>
      <c r="E145" s="437">
        <f>VLOOKUP(B145,'Datenbank Volumes'!B:N,10,FALSE)</f>
        <v>28.6</v>
      </c>
      <c r="F145" s="71">
        <f>IF($A$1=1,"",VLOOKUP(B145,'Datenbank Volumes'!$B$3:$U$1256,8,FALSE))</f>
        <v>605</v>
      </c>
      <c r="G145" s="201" t="s">
        <v>533</v>
      </c>
      <c r="H145" s="445"/>
      <c r="I145" s="331"/>
      <c r="J145" s="334"/>
      <c r="K145" s="337"/>
      <c r="L145" s="340"/>
      <c r="M145" s="442"/>
      <c r="N145" s="443"/>
      <c r="O145" s="444"/>
      <c r="P145" s="343"/>
      <c r="Q145" s="198">
        <f t="shared" si="4"/>
        <v>0</v>
      </c>
      <c r="R145" s="103">
        <f>IF($A$1=1,"",IF($F$5="Corundum(+5%)",1.15*IF(AND('Datenbank Volumes'!J137=1,VOLUMES!G145="YES",SUM(H145:P145)&gt;0),SUM(H145:P145)*F145+(4.5),SUM(H145:P145)*F145),IF(AND('Datenbank Volumes'!J137=1,VOLUMES!G145="YES",SUM(H145:P145)&gt;0),SUM(H145:P145)*F145+(4.5),SUM(H145:P145)*F145)))</f>
        <v>0</v>
      </c>
      <c r="S145" s="403">
        <f>SUM(H145:P145)*VLOOKUP(B145,'Datenbank Volumes'!B:G,4,FALSE)</f>
        <v>0</v>
      </c>
    </row>
    <row r="146" spans="2:19" ht="18.75" x14ac:dyDescent="0.3">
      <c r="B146" s="353" t="s">
        <v>700</v>
      </c>
      <c r="C146" s="413" t="str">
        <f>IF(AND($S$1=1,Q146=0),"",VLOOKUP(B146,'Datenbank Volumes'!B:C,2,FALSE))</f>
        <v>Olas S5-7</v>
      </c>
      <c r="D146" s="413" t="str">
        <f>IF(AND($S$1=1,Q146=0),"",VLOOKUP(B146,'Datenbank Volumes'!B:D,3,FALSE))</f>
        <v>T-Nuts</v>
      </c>
      <c r="E146" s="437">
        <f>VLOOKUP(B146,'Datenbank Volumes'!B:N,10,FALSE)</f>
        <v>28.6</v>
      </c>
      <c r="F146" s="71">
        <f>IF($A$1=1,"",VLOOKUP(B146,'Datenbank Volumes'!$B$3:$U$1256,8,FALSE))</f>
        <v>654</v>
      </c>
      <c r="G146" s="201" t="s">
        <v>533</v>
      </c>
      <c r="H146" s="445"/>
      <c r="I146" s="331"/>
      <c r="J146" s="334"/>
      <c r="K146" s="337"/>
      <c r="L146" s="340"/>
      <c r="M146" s="442"/>
      <c r="N146" s="443"/>
      <c r="O146" s="444"/>
      <c r="P146" s="343"/>
      <c r="Q146" s="198">
        <f t="shared" si="4"/>
        <v>0</v>
      </c>
      <c r="R146" s="103">
        <f>IF($A$1=1,"",IF($F$5="Corundum(+5%)",1.15*IF(AND('Datenbank Volumes'!J138=1,VOLUMES!G146="YES",SUM(H146:P146)&gt;0),SUM(H146:P146)*F146+(4.5),SUM(H146:P146)*F146),IF(AND('Datenbank Volumes'!J138=1,VOLUMES!G146="YES",SUM(H146:P146)&gt;0),SUM(H146:P146)*F146+(4.5),SUM(H146:P146)*F146)))</f>
        <v>0</v>
      </c>
      <c r="S146" s="403">
        <f>SUM(H146:P146)*VLOOKUP(B146,'Datenbank Volumes'!B:G,4,FALSE)</f>
        <v>0</v>
      </c>
    </row>
    <row r="147" spans="2:19" ht="18.75" x14ac:dyDescent="0.3">
      <c r="B147" s="353" t="s">
        <v>699</v>
      </c>
      <c r="C147" s="413" t="str">
        <f>IF(AND($S$1=1,Q147=0),"",VLOOKUP(B147,'Datenbank Volumes'!B:C,2,FALSE))</f>
        <v>Olas S5-8</v>
      </c>
      <c r="D147" s="413" t="str">
        <f>IF(AND($S$1=1,Q147=0),"",VLOOKUP(B147,'Datenbank Volumes'!B:D,3,FALSE))</f>
        <v>Clean</v>
      </c>
      <c r="E147" s="437">
        <f>VLOOKUP(B147,'Datenbank Volumes'!B:N,10,FALSE)</f>
        <v>28.6</v>
      </c>
      <c r="F147" s="71">
        <f>IF($A$1=1,"",VLOOKUP(B147,'Datenbank Volumes'!$B$3:$U$1256,8,FALSE))</f>
        <v>605</v>
      </c>
      <c r="G147" s="201" t="s">
        <v>533</v>
      </c>
      <c r="H147" s="445"/>
      <c r="I147" s="331"/>
      <c r="J147" s="334"/>
      <c r="K147" s="337"/>
      <c r="L147" s="340"/>
      <c r="M147" s="442"/>
      <c r="N147" s="443"/>
      <c r="O147" s="444"/>
      <c r="P147" s="343"/>
      <c r="Q147" s="198">
        <f t="shared" si="4"/>
        <v>0</v>
      </c>
      <c r="R147" s="103">
        <f>IF($A$1=1,"",IF($F$5="Corundum(+5%)",1.15*IF(AND('Datenbank Volumes'!J139=1,VOLUMES!G147="YES",SUM(H147:P147)&gt;0),SUM(H147:P147)*F147+(4.5),SUM(H147:P147)*F147),IF(AND('Datenbank Volumes'!J139=1,VOLUMES!G147="YES",SUM(H147:P147)&gt;0),SUM(H147:P147)*F147+(4.5),SUM(H147:P147)*F147)))</f>
        <v>0</v>
      </c>
      <c r="S147" s="403">
        <f>SUM(H147:P147)*VLOOKUP(B147,'Datenbank Volumes'!B:G,4,FALSE)</f>
        <v>0</v>
      </c>
    </row>
    <row r="148" spans="2:19" ht="18.75" x14ac:dyDescent="0.3">
      <c r="B148" s="353" t="s">
        <v>698</v>
      </c>
      <c r="C148" s="413" t="str">
        <f>IF(AND($S$1=1,Q148=0),"",VLOOKUP(B148,'Datenbank Volumes'!B:C,2,FALSE))</f>
        <v>Olas S5-8</v>
      </c>
      <c r="D148" s="413" t="str">
        <f>IF(AND($S$1=1,Q148=0),"",VLOOKUP(B148,'Datenbank Volumes'!B:D,3,FALSE))</f>
        <v>T-Nuts</v>
      </c>
      <c r="E148" s="437">
        <f>VLOOKUP(B148,'Datenbank Volumes'!B:N,10,FALSE)</f>
        <v>28.6</v>
      </c>
      <c r="F148" s="71">
        <f>IF($A$1=1,"",VLOOKUP(B148,'Datenbank Volumes'!$B$3:$U$1256,8,FALSE))</f>
        <v>654</v>
      </c>
      <c r="G148" s="201" t="s">
        <v>533</v>
      </c>
      <c r="H148" s="445"/>
      <c r="I148" s="331"/>
      <c r="J148" s="334"/>
      <c r="K148" s="337"/>
      <c r="L148" s="340"/>
      <c r="M148" s="442"/>
      <c r="N148" s="443"/>
      <c r="O148" s="444"/>
      <c r="P148" s="343"/>
      <c r="Q148" s="198">
        <f t="shared" si="4"/>
        <v>0</v>
      </c>
      <c r="R148" s="103">
        <f>IF($A$1=1,"",IF($F$5="Corundum(+5%)",1.15*IF(AND('Datenbank Volumes'!J140=1,VOLUMES!G148="YES",SUM(H148:P148)&gt;0),SUM(H148:P148)*F148+(4.5),SUM(H148:P148)*F148),IF(AND('Datenbank Volumes'!J140=1,VOLUMES!G148="YES",SUM(H148:P148)&gt;0),SUM(H148:P148)*F148+(4.5),SUM(H148:P148)*F148)))</f>
        <v>0</v>
      </c>
      <c r="S148" s="403">
        <f>SUM(H148:P148)*VLOOKUP(B148,'Datenbank Volumes'!B:G,4,FALSE)</f>
        <v>0</v>
      </c>
    </row>
    <row r="149" spans="2:19" ht="18.75" x14ac:dyDescent="0.3">
      <c r="B149" s="353" t="s">
        <v>697</v>
      </c>
      <c r="C149" s="413" t="str">
        <f>IF(AND($S$1=1,Q149=0),"",VLOOKUP(B149,'Datenbank Volumes'!B:C,2,FALSE))</f>
        <v>Montserrat S6-1</v>
      </c>
      <c r="D149" s="413" t="str">
        <f>IF(AND($S$1=1,Q149=0),"",VLOOKUP(B149,'Datenbank Volumes'!B:D,3,FALSE))</f>
        <v>Clean</v>
      </c>
      <c r="E149" s="437">
        <f>VLOOKUP(B149,'Datenbank Volumes'!B:N,10,FALSE)</f>
        <v>3.3000000000000003</v>
      </c>
      <c r="F149" s="71">
        <f>IF($A$1=1,"",VLOOKUP(B149,'Datenbank Volumes'!$B$3:$U$1256,8,FALSE))</f>
        <v>87</v>
      </c>
      <c r="G149" s="201" t="s">
        <v>533</v>
      </c>
      <c r="H149" s="445"/>
      <c r="I149" s="331"/>
      <c r="J149" s="334"/>
      <c r="K149" s="337"/>
      <c r="L149" s="340"/>
      <c r="M149" s="442"/>
      <c r="N149" s="443"/>
      <c r="O149" s="444"/>
      <c r="P149" s="343"/>
      <c r="Q149" s="198">
        <f t="shared" si="4"/>
        <v>0</v>
      </c>
      <c r="R149" s="103">
        <f>IF($A$1=1,"",IF($F$5="Corundum(+5%)",1.15*IF(AND('Datenbank Volumes'!J141=1,VOLUMES!G149="YES",SUM(H149:P149)&gt;0),SUM(H149:P149)*F149+(4.5),SUM(H149:P149)*F149),IF(AND('Datenbank Volumes'!J141=1,VOLUMES!G149="YES",SUM(H149:P149)&gt;0),SUM(H149:P149)*F149+(4.5),SUM(H149:P149)*F149)))</f>
        <v>0</v>
      </c>
      <c r="S149" s="403">
        <f>SUM(H149:P149)*VLOOKUP(B149,'Datenbank Volumes'!B:G,4,FALSE)</f>
        <v>0</v>
      </c>
    </row>
    <row r="150" spans="2:19" ht="18.75" x14ac:dyDescent="0.3">
      <c r="B150" s="353" t="s">
        <v>696</v>
      </c>
      <c r="C150" s="413" t="str">
        <f>IF(AND($S$1=1,Q150=0),"",VLOOKUP(B150,'Datenbank Volumes'!B:C,2,FALSE))</f>
        <v>Montserrat S6-1</v>
      </c>
      <c r="D150" s="413" t="str">
        <f>IF(AND($S$1=1,Q150=0),"",VLOOKUP(B150,'Datenbank Volumes'!B:D,3,FALSE))</f>
        <v>T-Nuts</v>
      </c>
      <c r="E150" s="437">
        <f>VLOOKUP(B150,'Datenbank Volumes'!B:N,10,FALSE)</f>
        <v>3.3000000000000003</v>
      </c>
      <c r="F150" s="71">
        <f>IF($A$1=1,"",VLOOKUP(B150,'Datenbank Volumes'!$B$3:$U$1256,8,FALSE))</f>
        <v>92</v>
      </c>
      <c r="G150" s="201" t="s">
        <v>533</v>
      </c>
      <c r="H150" s="445"/>
      <c r="I150" s="331"/>
      <c r="J150" s="334"/>
      <c r="K150" s="337"/>
      <c r="L150" s="340"/>
      <c r="M150" s="442"/>
      <c r="N150" s="443"/>
      <c r="O150" s="444"/>
      <c r="P150" s="343"/>
      <c r="Q150" s="198">
        <f t="shared" si="4"/>
        <v>0</v>
      </c>
      <c r="R150" s="103">
        <f>IF($A$1=1,"",IF($F$5="Corundum(+5%)",1.15*IF(AND('Datenbank Volumes'!J142=1,VOLUMES!G150="YES",SUM(H150:P150)&gt;0),SUM(H150:P150)*F150+(4.5),SUM(H150:P150)*F150),IF(AND('Datenbank Volumes'!J142=1,VOLUMES!G150="YES",SUM(H150:P150)&gt;0),SUM(H150:P150)*F150+(4.5),SUM(H150:P150)*F150)))</f>
        <v>0</v>
      </c>
      <c r="S150" s="403">
        <f>SUM(H150:P150)*VLOOKUP(B150,'Datenbank Volumes'!B:G,4,FALSE)</f>
        <v>0</v>
      </c>
    </row>
    <row r="151" spans="2:19" ht="18.75" x14ac:dyDescent="0.3">
      <c r="B151" s="353" t="s">
        <v>695</v>
      </c>
      <c r="C151" s="413" t="str">
        <f>IF(AND($S$1=1,Q151=0),"",VLOOKUP(B151,'Datenbank Volumes'!B:C,2,FALSE))</f>
        <v>Montserrat S6-2</v>
      </c>
      <c r="D151" s="413" t="str">
        <f>IF(AND($S$1=1,Q151=0),"",VLOOKUP(B151,'Datenbank Volumes'!B:D,3,FALSE))</f>
        <v>Clean</v>
      </c>
      <c r="E151" s="437">
        <f>VLOOKUP(B151,'Datenbank Volumes'!B:N,10,FALSE)</f>
        <v>3.3000000000000003</v>
      </c>
      <c r="F151" s="71">
        <f>IF($A$1=1,"",VLOOKUP(B151,'Datenbank Volumes'!$B$3:$U$1256,8,FALSE))</f>
        <v>87</v>
      </c>
      <c r="G151" s="201" t="s">
        <v>533</v>
      </c>
      <c r="H151" s="445"/>
      <c r="I151" s="331"/>
      <c r="J151" s="334"/>
      <c r="K151" s="337"/>
      <c r="L151" s="340"/>
      <c r="M151" s="442"/>
      <c r="N151" s="443"/>
      <c r="O151" s="444"/>
      <c r="P151" s="343"/>
      <c r="Q151" s="198">
        <f t="shared" si="4"/>
        <v>0</v>
      </c>
      <c r="R151" s="103">
        <f>IF($A$1=1,"",IF($F$5="Corundum(+5%)",1.15*IF(AND('Datenbank Volumes'!J143=1,VOLUMES!G151="YES",SUM(H151:P151)&gt;0),SUM(H151:P151)*F151+(4.5),SUM(H151:P151)*F151),IF(AND('Datenbank Volumes'!J143=1,VOLUMES!G151="YES",SUM(H151:P151)&gt;0),SUM(H151:P151)*F151+(4.5),SUM(H151:P151)*F151)))</f>
        <v>0</v>
      </c>
      <c r="S151" s="403">
        <f>SUM(H151:P151)*VLOOKUP(B151,'Datenbank Volumes'!B:G,4,FALSE)</f>
        <v>0</v>
      </c>
    </row>
    <row r="152" spans="2:19" ht="18.75" x14ac:dyDescent="0.3">
      <c r="B152" s="353" t="s">
        <v>694</v>
      </c>
      <c r="C152" s="413" t="str">
        <f>IF(AND($S$1=1,Q152=0),"",VLOOKUP(B152,'Datenbank Volumes'!B:C,2,FALSE))</f>
        <v>Montserrat S6-2</v>
      </c>
      <c r="D152" s="413" t="str">
        <f>IF(AND($S$1=1,Q152=0),"",VLOOKUP(B152,'Datenbank Volumes'!B:D,3,FALSE))</f>
        <v>T-Nuts</v>
      </c>
      <c r="E152" s="437">
        <f>VLOOKUP(B152,'Datenbank Volumes'!B:N,10,FALSE)</f>
        <v>3.3</v>
      </c>
      <c r="F152" s="71">
        <f>IF($A$1=1,"",VLOOKUP(B152,'Datenbank Volumes'!$B$3:$U$1256,8,FALSE))</f>
        <v>92</v>
      </c>
      <c r="G152" s="201" t="s">
        <v>533</v>
      </c>
      <c r="H152" s="445"/>
      <c r="I152" s="331"/>
      <c r="J152" s="334"/>
      <c r="K152" s="337"/>
      <c r="L152" s="340"/>
      <c r="M152" s="442"/>
      <c r="N152" s="443"/>
      <c r="O152" s="444"/>
      <c r="P152" s="343"/>
      <c r="Q152" s="198">
        <f t="shared" si="4"/>
        <v>0</v>
      </c>
      <c r="R152" s="103">
        <f>IF($A$1=1,"",IF($F$5="Corundum(+5%)",1.15*IF(AND('Datenbank Volumes'!J144=1,VOLUMES!G152="YES",SUM(H152:P152)&gt;0),SUM(H152:P152)*F152+(4.5),SUM(H152:P152)*F152),IF(AND('Datenbank Volumes'!J144=1,VOLUMES!G152="YES",SUM(H152:P152)&gt;0),SUM(H152:P152)*F152+(4.5),SUM(H152:P152)*F152)))</f>
        <v>0</v>
      </c>
      <c r="S152" s="403">
        <f>SUM(H152:P152)*VLOOKUP(B152,'Datenbank Volumes'!B:G,4,FALSE)</f>
        <v>0</v>
      </c>
    </row>
    <row r="153" spans="2:19" ht="18.75" x14ac:dyDescent="0.3">
      <c r="B153" s="353" t="s">
        <v>693</v>
      </c>
      <c r="C153" s="413" t="str">
        <f>IF(AND($S$1=1,Q153=0),"",VLOOKUP(B153,'Datenbank Volumes'!B:C,2,FALSE))</f>
        <v>Montserrat S6-3</v>
      </c>
      <c r="D153" s="413" t="str">
        <f>IF(AND($S$1=1,Q153=0),"",VLOOKUP(B153,'Datenbank Volumes'!B:D,3,FALSE))</f>
        <v>Clean</v>
      </c>
      <c r="E153" s="437">
        <f>VLOOKUP(B153,'Datenbank Volumes'!B:N,10,FALSE)</f>
        <v>9.2999999999999989</v>
      </c>
      <c r="F153" s="71">
        <f>IF($A$1=1,"",VLOOKUP(B153,'Datenbank Volumes'!$B$3:$U$1256,8,FALSE))</f>
        <v>203</v>
      </c>
      <c r="G153" s="201" t="s">
        <v>533</v>
      </c>
      <c r="H153" s="445"/>
      <c r="I153" s="331"/>
      <c r="J153" s="334"/>
      <c r="K153" s="337"/>
      <c r="L153" s="340"/>
      <c r="M153" s="442"/>
      <c r="N153" s="443"/>
      <c r="O153" s="444"/>
      <c r="P153" s="343"/>
      <c r="Q153" s="198">
        <f t="shared" ref="Q153:Q216" si="5">SUM(H153:P153)*E153</f>
        <v>0</v>
      </c>
      <c r="R153" s="103">
        <f>IF($A$1=1,"",IF($F$5="Corundum(+5%)",1.15*IF(AND('Datenbank Volumes'!J145=1,VOLUMES!G153="YES",SUM(H153:P153)&gt;0),SUM(H153:P153)*F153+(4.5),SUM(H153:P153)*F153),IF(AND('Datenbank Volumes'!J145=1,VOLUMES!G153="YES",SUM(H153:P153)&gt;0),SUM(H153:P153)*F153+(4.5),SUM(H153:P153)*F153)))</f>
        <v>0</v>
      </c>
      <c r="S153" s="403">
        <f>SUM(H153:P153)*VLOOKUP(B153,'Datenbank Volumes'!B:G,4,FALSE)</f>
        <v>0</v>
      </c>
    </row>
    <row r="154" spans="2:19" ht="18.75" x14ac:dyDescent="0.3">
      <c r="B154" s="353" t="s">
        <v>692</v>
      </c>
      <c r="C154" s="413" t="str">
        <f>IF(AND($S$1=1,Q154=0),"",VLOOKUP(B154,'Datenbank Volumes'!B:C,2,FALSE))</f>
        <v>Montserrat S6-3</v>
      </c>
      <c r="D154" s="413" t="str">
        <f>IF(AND($S$1=1,Q154=0),"",VLOOKUP(B154,'Datenbank Volumes'!B:D,3,FALSE))</f>
        <v>T-Nuts</v>
      </c>
      <c r="E154" s="437">
        <f>VLOOKUP(B154,'Datenbank Volumes'!B:N,10,FALSE)</f>
        <v>9.2999999999999989</v>
      </c>
      <c r="F154" s="71">
        <f>IF($A$1=1,"",VLOOKUP(B154,'Datenbank Volumes'!$B$3:$U$1256,8,FALSE))</f>
        <v>225</v>
      </c>
      <c r="G154" s="201" t="s">
        <v>533</v>
      </c>
      <c r="H154" s="445"/>
      <c r="I154" s="331"/>
      <c r="J154" s="334"/>
      <c r="K154" s="337"/>
      <c r="L154" s="340"/>
      <c r="M154" s="442"/>
      <c r="N154" s="443"/>
      <c r="O154" s="444"/>
      <c r="P154" s="343"/>
      <c r="Q154" s="198">
        <f t="shared" si="5"/>
        <v>0</v>
      </c>
      <c r="R154" s="103">
        <f>IF($A$1=1,"",IF($F$5="Corundum(+5%)",1.15*IF(AND('Datenbank Volumes'!J146=1,VOLUMES!G154="YES",SUM(H154:P154)&gt;0),SUM(H154:P154)*F154+(4.5),SUM(H154:P154)*F154),IF(AND('Datenbank Volumes'!J146=1,VOLUMES!G154="YES",SUM(H154:P154)&gt;0),SUM(H154:P154)*F154+(4.5),SUM(H154:P154)*F154)))</f>
        <v>0</v>
      </c>
      <c r="S154" s="403">
        <f>SUM(H154:P154)*VLOOKUP(B154,'Datenbank Volumes'!B:G,4,FALSE)</f>
        <v>0</v>
      </c>
    </row>
    <row r="155" spans="2:19" ht="18.75" x14ac:dyDescent="0.3">
      <c r="B155" s="353" t="s">
        <v>691</v>
      </c>
      <c r="C155" s="413" t="str">
        <f>IF(AND($S$1=1,Q155=0),"",VLOOKUP(B155,'Datenbank Volumes'!B:C,2,FALSE))</f>
        <v>Montserrat S6-4</v>
      </c>
      <c r="D155" s="413" t="str">
        <f>IF(AND($S$1=1,Q155=0),"",VLOOKUP(B155,'Datenbank Volumes'!B:D,3,FALSE))</f>
        <v>Clean</v>
      </c>
      <c r="E155" s="437">
        <f>VLOOKUP(B155,'Datenbank Volumes'!B:N,10,FALSE)</f>
        <v>9.2999999999999989</v>
      </c>
      <c r="F155" s="71">
        <f>IF($A$1=1,"",VLOOKUP(B155,'Datenbank Volumes'!$B$3:$U$1256,8,FALSE))</f>
        <v>203</v>
      </c>
      <c r="G155" s="201" t="s">
        <v>533</v>
      </c>
      <c r="H155" s="445"/>
      <c r="I155" s="331"/>
      <c r="J155" s="334"/>
      <c r="K155" s="337"/>
      <c r="L155" s="340"/>
      <c r="M155" s="442"/>
      <c r="N155" s="443"/>
      <c r="O155" s="444"/>
      <c r="P155" s="343"/>
      <c r="Q155" s="198">
        <f t="shared" si="5"/>
        <v>0</v>
      </c>
      <c r="R155" s="103">
        <f>IF($A$1=1,"",IF($F$5="Corundum(+5%)",1.15*IF(AND('Datenbank Volumes'!J147=1,VOLUMES!G155="YES",SUM(H155:P155)&gt;0),SUM(H155:P155)*F155+(4.5),SUM(H155:P155)*F155),IF(AND('Datenbank Volumes'!J147=1,VOLUMES!G155="YES",SUM(H155:P155)&gt;0),SUM(H155:P155)*F155+(4.5),SUM(H155:P155)*F155)))</f>
        <v>0</v>
      </c>
      <c r="S155" s="403">
        <f>SUM(H155:P155)*VLOOKUP(B155,'Datenbank Volumes'!B:G,4,FALSE)</f>
        <v>0</v>
      </c>
    </row>
    <row r="156" spans="2:19" ht="18.75" x14ac:dyDescent="0.3">
      <c r="B156" s="353" t="s">
        <v>690</v>
      </c>
      <c r="C156" s="413" t="str">
        <f>IF(AND($S$1=1,Q156=0),"",VLOOKUP(B156,'Datenbank Volumes'!B:C,2,FALSE))</f>
        <v>Montserrat S6-4</v>
      </c>
      <c r="D156" s="413" t="str">
        <f>IF(AND($S$1=1,Q156=0),"",VLOOKUP(B156,'Datenbank Volumes'!B:D,3,FALSE))</f>
        <v>T-Nuts</v>
      </c>
      <c r="E156" s="437">
        <f>VLOOKUP(B156,'Datenbank Volumes'!B:N,10,FALSE)</f>
        <v>9.3000000000000007</v>
      </c>
      <c r="F156" s="71">
        <f>IF($A$1=1,"",VLOOKUP(B156,'Datenbank Volumes'!$B$3:$U$1256,8,FALSE))</f>
        <v>225</v>
      </c>
      <c r="G156" s="201" t="s">
        <v>533</v>
      </c>
      <c r="H156" s="445"/>
      <c r="I156" s="331"/>
      <c r="J156" s="334"/>
      <c r="K156" s="337"/>
      <c r="L156" s="340"/>
      <c r="M156" s="442"/>
      <c r="N156" s="443"/>
      <c r="O156" s="444"/>
      <c r="P156" s="343"/>
      <c r="Q156" s="198">
        <f t="shared" si="5"/>
        <v>0</v>
      </c>
      <c r="R156" s="103">
        <f>IF($A$1=1,"",IF($F$5="Corundum(+5%)",1.15*IF(AND('Datenbank Volumes'!J148=1,VOLUMES!G156="YES",SUM(H156:P156)&gt;0),SUM(H156:P156)*F156+(4.5),SUM(H156:P156)*F156),IF(AND('Datenbank Volumes'!J148=1,VOLUMES!G156="YES",SUM(H156:P156)&gt;0),SUM(H156:P156)*F156+(4.5),SUM(H156:P156)*F156)))</f>
        <v>0</v>
      </c>
      <c r="S156" s="403">
        <f>SUM(H156:P156)*VLOOKUP(B156,'Datenbank Volumes'!B:G,4,FALSE)</f>
        <v>0</v>
      </c>
    </row>
    <row r="157" spans="2:19" ht="18.75" x14ac:dyDescent="0.3">
      <c r="B157" s="353" t="s">
        <v>689</v>
      </c>
      <c r="C157" s="413" t="str">
        <f>IF(AND($S$1=1,Q157=0),"",VLOOKUP(B157,'Datenbank Volumes'!B:C,2,FALSE))</f>
        <v>Montserrat S6-5</v>
      </c>
      <c r="D157" s="413" t="str">
        <f>IF(AND($S$1=1,Q157=0),"",VLOOKUP(B157,'Datenbank Volumes'!B:D,3,FALSE))</f>
        <v>Clean</v>
      </c>
      <c r="E157" s="437">
        <f>VLOOKUP(B157,'Datenbank Volumes'!B:N,10,FALSE)</f>
        <v>17.100000000000001</v>
      </c>
      <c r="F157" s="71">
        <f>IF($A$1=1,"",VLOOKUP(B157,'Datenbank Volumes'!$B$3:$U$1256,8,FALSE))</f>
        <v>348</v>
      </c>
      <c r="G157" s="201" t="s">
        <v>533</v>
      </c>
      <c r="H157" s="445"/>
      <c r="I157" s="331"/>
      <c r="J157" s="334"/>
      <c r="K157" s="337"/>
      <c r="L157" s="340"/>
      <c r="M157" s="442"/>
      <c r="N157" s="443"/>
      <c r="O157" s="444"/>
      <c r="P157" s="343"/>
      <c r="Q157" s="198">
        <f t="shared" si="5"/>
        <v>0</v>
      </c>
      <c r="R157" s="103">
        <f>IF($A$1=1,"",IF($F$5="Corundum(+5%)",1.15*IF(AND('Datenbank Volumes'!J149=1,VOLUMES!G157="YES",SUM(H157:P157)&gt;0),SUM(H157:P157)*F157+(4.5),SUM(H157:P157)*F157),IF(AND('Datenbank Volumes'!J149=1,VOLUMES!G157="YES",SUM(H157:P157)&gt;0),SUM(H157:P157)*F157+(4.5),SUM(H157:P157)*F157)))</f>
        <v>0</v>
      </c>
      <c r="S157" s="403">
        <f>SUM(H157:P157)*VLOOKUP(B157,'Datenbank Volumes'!B:G,4,FALSE)</f>
        <v>0</v>
      </c>
    </row>
    <row r="158" spans="2:19" ht="18.75" x14ac:dyDescent="0.3">
      <c r="B158" s="353" t="s">
        <v>688</v>
      </c>
      <c r="C158" s="413" t="str">
        <f>IF(AND($S$1=1,Q158=0),"",VLOOKUP(B158,'Datenbank Volumes'!B:C,2,FALSE))</f>
        <v>Montserrat S6-5</v>
      </c>
      <c r="D158" s="413" t="str">
        <f>IF(AND($S$1=1,Q158=0),"",VLOOKUP(B158,'Datenbank Volumes'!B:D,3,FALSE))</f>
        <v>T-Nuts</v>
      </c>
      <c r="E158" s="437">
        <f>VLOOKUP(B158,'Datenbank Volumes'!B:N,10,FALSE)</f>
        <v>17.100000000000001</v>
      </c>
      <c r="F158" s="71">
        <f>IF($A$1=1,"",VLOOKUP(B158,'Datenbank Volumes'!$B$3:$U$1256,8,FALSE))</f>
        <v>376</v>
      </c>
      <c r="G158" s="201" t="s">
        <v>533</v>
      </c>
      <c r="H158" s="445"/>
      <c r="I158" s="331"/>
      <c r="J158" s="334"/>
      <c r="K158" s="337"/>
      <c r="L158" s="340"/>
      <c r="M158" s="442"/>
      <c r="N158" s="443"/>
      <c r="O158" s="444"/>
      <c r="P158" s="343"/>
      <c r="Q158" s="198">
        <f t="shared" si="5"/>
        <v>0</v>
      </c>
      <c r="R158" s="103">
        <f>IF($A$1=1,"",IF($F$5="Corundum(+5%)",1.15*IF(AND('Datenbank Volumes'!J150=1,VOLUMES!G158="YES",SUM(H158:P158)&gt;0),SUM(H158:P158)*F158+(4.5),SUM(H158:P158)*F158),IF(AND('Datenbank Volumes'!J150=1,VOLUMES!G158="YES",SUM(H158:P158)&gt;0),SUM(H158:P158)*F158+(4.5),SUM(H158:P158)*F158)))</f>
        <v>0</v>
      </c>
      <c r="S158" s="403">
        <f>SUM(H158:P158)*VLOOKUP(B158,'Datenbank Volumes'!B:G,4,FALSE)</f>
        <v>0</v>
      </c>
    </row>
    <row r="159" spans="2:19" ht="18.75" x14ac:dyDescent="0.3">
      <c r="B159" s="353" t="s">
        <v>687</v>
      </c>
      <c r="C159" s="413" t="str">
        <f>IF(AND($S$1=1,Q159=0),"",VLOOKUP(B159,'Datenbank Volumes'!B:C,2,FALSE))</f>
        <v>Montserrat S6-6</v>
      </c>
      <c r="D159" s="413" t="str">
        <f>IF(AND($S$1=1,Q159=0),"",VLOOKUP(B159,'Datenbank Volumes'!B:D,3,FALSE))</f>
        <v>Clean</v>
      </c>
      <c r="E159" s="437">
        <f>VLOOKUP(B159,'Datenbank Volumes'!B:N,10,FALSE)</f>
        <v>17.100000000000001</v>
      </c>
      <c r="F159" s="71">
        <f>IF($A$1=1,"",VLOOKUP(B159,'Datenbank Volumes'!$B$3:$U$1256,8,FALSE))</f>
        <v>348</v>
      </c>
      <c r="G159" s="201" t="s">
        <v>533</v>
      </c>
      <c r="H159" s="445"/>
      <c r="I159" s="331"/>
      <c r="J159" s="334"/>
      <c r="K159" s="337"/>
      <c r="L159" s="340"/>
      <c r="M159" s="442"/>
      <c r="N159" s="443"/>
      <c r="O159" s="444"/>
      <c r="P159" s="343"/>
      <c r="Q159" s="198">
        <f t="shared" si="5"/>
        <v>0</v>
      </c>
      <c r="R159" s="103">
        <f>IF($A$1=1,"",IF($F$5="Corundum(+5%)",1.15*IF(AND('Datenbank Volumes'!J151=1,VOLUMES!G159="YES",SUM(H159:P159)&gt;0),SUM(H159:P159)*F159+(4.5),SUM(H159:P159)*F159),IF(AND('Datenbank Volumes'!J151=1,VOLUMES!G159="YES",SUM(H159:P159)&gt;0),SUM(H159:P159)*F159+(4.5),SUM(H159:P159)*F159)))</f>
        <v>0</v>
      </c>
      <c r="S159" s="403">
        <f>SUM(H159:P159)*VLOOKUP(B159,'Datenbank Volumes'!B:G,4,FALSE)</f>
        <v>0</v>
      </c>
    </row>
    <row r="160" spans="2:19" ht="18.75" x14ac:dyDescent="0.3">
      <c r="B160" s="353" t="s">
        <v>686</v>
      </c>
      <c r="C160" s="413" t="str">
        <f>IF(AND($S$1=1,Q160=0),"",VLOOKUP(B160,'Datenbank Volumes'!B:C,2,FALSE))</f>
        <v>Montserrat S6-6</v>
      </c>
      <c r="D160" s="413" t="str">
        <f>IF(AND($S$1=1,Q160=0),"",VLOOKUP(B160,'Datenbank Volumes'!B:D,3,FALSE))</f>
        <v>T-Nuts</v>
      </c>
      <c r="E160" s="437">
        <f>VLOOKUP(B160,'Datenbank Volumes'!B:N,10,FALSE)</f>
        <v>17.100000000000001</v>
      </c>
      <c r="F160" s="71">
        <f>IF($A$1=1,"",VLOOKUP(B160,'Datenbank Volumes'!$B$3:$U$1256,8,FALSE))</f>
        <v>376</v>
      </c>
      <c r="G160" s="201" t="s">
        <v>533</v>
      </c>
      <c r="H160" s="445"/>
      <c r="I160" s="331"/>
      <c r="J160" s="334"/>
      <c r="K160" s="337"/>
      <c r="L160" s="340"/>
      <c r="M160" s="442"/>
      <c r="N160" s="443"/>
      <c r="O160" s="444"/>
      <c r="P160" s="343"/>
      <c r="Q160" s="198">
        <f t="shared" si="5"/>
        <v>0</v>
      </c>
      <c r="R160" s="103">
        <f>IF($A$1=1,"",IF($F$5="Corundum(+5%)",1.15*IF(AND('Datenbank Volumes'!J152=1,VOLUMES!G160="YES",SUM(H160:P160)&gt;0),SUM(H160:P160)*F160+(4.5),SUM(H160:P160)*F160),IF(AND('Datenbank Volumes'!J152=1,VOLUMES!G160="YES",SUM(H160:P160)&gt;0),SUM(H160:P160)*F160+(4.5),SUM(H160:P160)*F160)))</f>
        <v>0</v>
      </c>
      <c r="S160" s="403">
        <f>SUM(H160:P160)*VLOOKUP(B160,'Datenbank Volumes'!B:G,4,FALSE)</f>
        <v>0</v>
      </c>
    </row>
    <row r="161" spans="2:19" ht="18.75" x14ac:dyDescent="0.3">
      <c r="B161" s="353" t="s">
        <v>685</v>
      </c>
      <c r="C161" s="413" t="str">
        <f>IF(AND($S$1=1,Q161=0),"",VLOOKUP(B161,'Datenbank Volumes'!B:C,2,FALSE))</f>
        <v>Montserrat S6-7</v>
      </c>
      <c r="D161" s="413" t="str">
        <f>IF(AND($S$1=1,Q161=0),"",VLOOKUP(B161,'Datenbank Volumes'!B:D,3,FALSE))</f>
        <v>Clean</v>
      </c>
      <c r="E161" s="437">
        <f>VLOOKUP(B161,'Datenbank Volumes'!B:N,10,FALSE)</f>
        <v>23.400000000000002</v>
      </c>
      <c r="F161" s="71">
        <f>IF($A$1=1,"",VLOOKUP(B161,'Datenbank Volumes'!$B$3:$U$1256,8,FALSE))</f>
        <v>487</v>
      </c>
      <c r="G161" s="201" t="s">
        <v>533</v>
      </c>
      <c r="H161" s="445"/>
      <c r="I161" s="331"/>
      <c r="J161" s="334"/>
      <c r="K161" s="337"/>
      <c r="L161" s="340"/>
      <c r="M161" s="442"/>
      <c r="N161" s="443"/>
      <c r="O161" s="444"/>
      <c r="P161" s="343"/>
      <c r="Q161" s="198">
        <f t="shared" si="5"/>
        <v>0</v>
      </c>
      <c r="R161" s="103">
        <f>IF($A$1=1,"",IF($F$5="Corundum(+5%)",1.15*IF(AND('Datenbank Volumes'!J153=1,VOLUMES!G161="YES",SUM(H161:P161)&gt;0),SUM(H161:P161)*F161+(4.5),SUM(H161:P161)*F161),IF(AND('Datenbank Volumes'!J153=1,VOLUMES!G161="YES",SUM(H161:P161)&gt;0),SUM(H161:P161)*F161+(4.5),SUM(H161:P161)*F161)))</f>
        <v>0</v>
      </c>
      <c r="S161" s="403">
        <f>SUM(H161:P161)*VLOOKUP(B161,'Datenbank Volumes'!B:G,4,FALSE)</f>
        <v>0</v>
      </c>
    </row>
    <row r="162" spans="2:19" ht="18.75" x14ac:dyDescent="0.3">
      <c r="B162" s="353" t="s">
        <v>684</v>
      </c>
      <c r="C162" s="413" t="str">
        <f>IF(AND($S$1=1,Q162=0),"",VLOOKUP(B162,'Datenbank Volumes'!B:C,2,FALSE))</f>
        <v>Montserrat S6-7</v>
      </c>
      <c r="D162" s="413" t="str">
        <f>IF(AND($S$1=1,Q162=0),"",VLOOKUP(B162,'Datenbank Volumes'!B:D,3,FALSE))</f>
        <v>T-Nuts</v>
      </c>
      <c r="E162" s="437">
        <f>VLOOKUP(B162,'Datenbank Volumes'!B:N,10,FALSE)</f>
        <v>23.400000000000002</v>
      </c>
      <c r="F162" s="71">
        <f>IF($A$1=1,"",VLOOKUP(B162,'Datenbank Volumes'!$B$3:$U$1256,8,FALSE))</f>
        <v>529</v>
      </c>
      <c r="G162" s="201" t="s">
        <v>533</v>
      </c>
      <c r="H162" s="445"/>
      <c r="I162" s="331"/>
      <c r="J162" s="334"/>
      <c r="K162" s="337"/>
      <c r="L162" s="340"/>
      <c r="M162" s="442"/>
      <c r="N162" s="443"/>
      <c r="O162" s="444"/>
      <c r="P162" s="343"/>
      <c r="Q162" s="198">
        <f t="shared" si="5"/>
        <v>0</v>
      </c>
      <c r="R162" s="103">
        <f>IF($A$1=1,"",IF($F$5="Corundum(+5%)",1.15*IF(AND('Datenbank Volumes'!J154=1,VOLUMES!G162="YES",SUM(H162:P162)&gt;0),SUM(H162:P162)*F162+(4.5),SUM(H162:P162)*F162),IF(AND('Datenbank Volumes'!J154=1,VOLUMES!G162="YES",SUM(H162:P162)&gt;0),SUM(H162:P162)*F162+(4.5),SUM(H162:P162)*F162)))</f>
        <v>0</v>
      </c>
      <c r="S162" s="403">
        <f>SUM(H162:P162)*VLOOKUP(B162,'Datenbank Volumes'!B:G,4,FALSE)</f>
        <v>0</v>
      </c>
    </row>
    <row r="163" spans="2:19" ht="18.75" x14ac:dyDescent="0.3">
      <c r="B163" s="353" t="s">
        <v>683</v>
      </c>
      <c r="C163" s="413" t="str">
        <f>IF(AND($S$1=1,Q163=0),"",VLOOKUP(B163,'Datenbank Volumes'!B:C,2,FALSE))</f>
        <v>Montserrat S6-8</v>
      </c>
      <c r="D163" s="413" t="str">
        <f>IF(AND($S$1=1,Q163=0),"",VLOOKUP(B163,'Datenbank Volumes'!B:D,3,FALSE))</f>
        <v>Clean</v>
      </c>
      <c r="E163" s="437">
        <f>VLOOKUP(B163,'Datenbank Volumes'!B:N,10,FALSE)</f>
        <v>23.400000000000002</v>
      </c>
      <c r="F163" s="71">
        <f>IF($A$1=1,"",VLOOKUP(B163,'Datenbank Volumes'!$B$3:$U$1256,8,FALSE))</f>
        <v>487</v>
      </c>
      <c r="G163" s="201" t="s">
        <v>533</v>
      </c>
      <c r="H163" s="445"/>
      <c r="I163" s="331"/>
      <c r="J163" s="334"/>
      <c r="K163" s="337"/>
      <c r="L163" s="340"/>
      <c r="M163" s="442"/>
      <c r="N163" s="443"/>
      <c r="O163" s="444"/>
      <c r="P163" s="343"/>
      <c r="Q163" s="198">
        <f t="shared" si="5"/>
        <v>0</v>
      </c>
      <c r="R163" s="103">
        <f>IF($A$1=1,"",IF($F$5="Corundum(+5%)",1.15*IF(AND('Datenbank Volumes'!J155=1,VOLUMES!G163="YES",SUM(H163:P163)&gt;0),SUM(H163:P163)*F163+(4.5),SUM(H163:P163)*F163),IF(AND('Datenbank Volumes'!J155=1,VOLUMES!G163="YES",SUM(H163:P163)&gt;0),SUM(H163:P163)*F163+(4.5),SUM(H163:P163)*F163)))</f>
        <v>0</v>
      </c>
      <c r="S163" s="403">
        <f>SUM(H163:P163)*VLOOKUP(B163,'Datenbank Volumes'!B:G,4,FALSE)</f>
        <v>0</v>
      </c>
    </row>
    <row r="164" spans="2:19" ht="18.75" x14ac:dyDescent="0.3">
      <c r="B164" s="353" t="s">
        <v>682</v>
      </c>
      <c r="C164" s="413" t="str">
        <f>IF(AND($S$1=1,Q164=0),"",VLOOKUP(B164,'Datenbank Volumes'!B:C,2,FALSE))</f>
        <v>Montserrat S6-8</v>
      </c>
      <c r="D164" s="413" t="str">
        <f>IF(AND($S$1=1,Q164=0),"",VLOOKUP(B164,'Datenbank Volumes'!B:D,3,FALSE))</f>
        <v>T-Nuts</v>
      </c>
      <c r="E164" s="437">
        <f>VLOOKUP(B164,'Datenbank Volumes'!B:N,10,FALSE)</f>
        <v>23.400000000000002</v>
      </c>
      <c r="F164" s="71">
        <f>IF($A$1=1,"",VLOOKUP(B164,'Datenbank Volumes'!$B$3:$U$1256,8,FALSE))</f>
        <v>529</v>
      </c>
      <c r="G164" s="201" t="s">
        <v>533</v>
      </c>
      <c r="H164" s="445"/>
      <c r="I164" s="331"/>
      <c r="J164" s="334"/>
      <c r="K164" s="337"/>
      <c r="L164" s="340"/>
      <c r="M164" s="442"/>
      <c r="N164" s="443"/>
      <c r="O164" s="444"/>
      <c r="P164" s="343"/>
      <c r="Q164" s="198">
        <f t="shared" si="5"/>
        <v>0</v>
      </c>
      <c r="R164" s="103">
        <f>IF($A$1=1,"",IF($F$5="Corundum(+5%)",1.15*IF(AND('Datenbank Volumes'!J156=1,VOLUMES!G164="YES",SUM(H164:P164)&gt;0),SUM(H164:P164)*F164+(4.5),SUM(H164:P164)*F164),IF(AND('Datenbank Volumes'!J156=1,VOLUMES!G164="YES",SUM(H164:P164)&gt;0),SUM(H164:P164)*F164+(4.5),SUM(H164:P164)*F164)))</f>
        <v>0</v>
      </c>
      <c r="S164" s="403">
        <f>SUM(H164:P164)*VLOOKUP(B164,'Datenbank Volumes'!B:G,4,FALSE)</f>
        <v>0</v>
      </c>
    </row>
    <row r="165" spans="2:19" ht="18.75" x14ac:dyDescent="0.3">
      <c r="B165" s="353" t="s">
        <v>681</v>
      </c>
      <c r="C165" s="413" t="str">
        <f>IF(AND($S$1=1,Q165=0),"",VLOOKUP(B165,'Datenbank Volumes'!B:C,2,FALSE))</f>
        <v>Arcoiris S7-1</v>
      </c>
      <c r="D165" s="413" t="str">
        <f>IF(AND($S$1=1,Q165=0),"",VLOOKUP(B165,'Datenbank Volumes'!B:D,3,FALSE))</f>
        <v>Clean</v>
      </c>
      <c r="E165" s="437">
        <f>VLOOKUP(B165,'Datenbank Volumes'!B:N,10,FALSE)</f>
        <v>3</v>
      </c>
      <c r="F165" s="71">
        <f>IF($A$1=1,"",VLOOKUP(B165,'Datenbank Volumes'!$B$3:$U$1256,8,FALSE))</f>
        <v>91</v>
      </c>
      <c r="G165" s="201" t="s">
        <v>533</v>
      </c>
      <c r="H165" s="445"/>
      <c r="I165" s="331"/>
      <c r="J165" s="334"/>
      <c r="K165" s="337"/>
      <c r="L165" s="340"/>
      <c r="M165" s="442"/>
      <c r="N165" s="443"/>
      <c r="O165" s="444"/>
      <c r="P165" s="343"/>
      <c r="Q165" s="198">
        <f t="shared" si="5"/>
        <v>0</v>
      </c>
      <c r="R165" s="103">
        <f>IF($A$1=1,"",IF($F$5="Corundum(+5%)",1.15*IF(AND('Datenbank Volumes'!J157=1,VOLUMES!G165="YES",SUM(H165:P165)&gt;0),SUM(H165:P165)*F165+(4.5),SUM(H165:P165)*F165),IF(AND('Datenbank Volumes'!J157=1,VOLUMES!G165="YES",SUM(H165:P165)&gt;0),SUM(H165:P165)*F165+(4.5),SUM(H165:P165)*F165)))</f>
        <v>0</v>
      </c>
      <c r="S165" s="403">
        <f>SUM(H165:P165)*VLOOKUP(B165,'Datenbank Volumes'!B:G,4,FALSE)</f>
        <v>0</v>
      </c>
    </row>
    <row r="166" spans="2:19" ht="18.75" x14ac:dyDescent="0.3">
      <c r="B166" s="353" t="s">
        <v>680</v>
      </c>
      <c r="C166" s="413" t="str">
        <f>IF(AND($S$1=1,Q166=0),"",VLOOKUP(B166,'Datenbank Volumes'!B:C,2,FALSE))</f>
        <v>Arcoiris S7-1</v>
      </c>
      <c r="D166" s="413" t="str">
        <f>IF(AND($S$1=1,Q166=0),"",VLOOKUP(B166,'Datenbank Volumes'!B:D,3,FALSE))</f>
        <v>T-Nuts</v>
      </c>
      <c r="E166" s="437">
        <f>VLOOKUP(B166,'Datenbank Volumes'!B:N,10,FALSE)</f>
        <v>3</v>
      </c>
      <c r="F166" s="71">
        <f>IF($A$1=1,"",VLOOKUP(B166,'Datenbank Volumes'!$B$3:$U$1256,8,FALSE))</f>
        <v>96</v>
      </c>
      <c r="G166" s="201" t="s">
        <v>533</v>
      </c>
      <c r="H166" s="445"/>
      <c r="I166" s="331"/>
      <c r="J166" s="334"/>
      <c r="K166" s="337"/>
      <c r="L166" s="340"/>
      <c r="M166" s="442"/>
      <c r="N166" s="443"/>
      <c r="O166" s="444"/>
      <c r="P166" s="343"/>
      <c r="Q166" s="198">
        <f t="shared" si="5"/>
        <v>0</v>
      </c>
      <c r="R166" s="103">
        <f>IF($A$1=1,"",IF($F$5="Corundum(+5%)",1.15*IF(AND('Datenbank Volumes'!J158=1,VOLUMES!G166="YES",SUM(H166:P166)&gt;0),SUM(H166:P166)*F166+(4.5),SUM(H166:P166)*F166),IF(AND('Datenbank Volumes'!J158=1,VOLUMES!G166="YES",SUM(H166:P166)&gt;0),SUM(H166:P166)*F166+(4.5),SUM(H166:P166)*F166)))</f>
        <v>0</v>
      </c>
      <c r="S166" s="403">
        <f>SUM(H166:P166)*VLOOKUP(B166,'Datenbank Volumes'!B:G,4,FALSE)</f>
        <v>0</v>
      </c>
    </row>
    <row r="167" spans="2:19" ht="18.75" x14ac:dyDescent="0.3">
      <c r="B167" s="353" t="s">
        <v>679</v>
      </c>
      <c r="C167" s="413" t="str">
        <f>IF(AND($S$1=1,Q167=0),"",VLOOKUP(B167,'Datenbank Volumes'!B:C,2,FALSE))</f>
        <v>Arcoiris S7-2</v>
      </c>
      <c r="D167" s="413" t="str">
        <f>IF(AND($S$1=1,Q167=0),"",VLOOKUP(B167,'Datenbank Volumes'!B:D,3,FALSE))</f>
        <v>Clean</v>
      </c>
      <c r="E167" s="437">
        <f>VLOOKUP(B167,'Datenbank Volumes'!B:N,10,FALSE)</f>
        <v>3</v>
      </c>
      <c r="F167" s="71">
        <f>IF($A$1=1,"",VLOOKUP(B167,'Datenbank Volumes'!$B$3:$U$1256,8,FALSE))</f>
        <v>91</v>
      </c>
      <c r="G167" s="201" t="s">
        <v>533</v>
      </c>
      <c r="H167" s="445"/>
      <c r="I167" s="331"/>
      <c r="J167" s="334"/>
      <c r="K167" s="337"/>
      <c r="L167" s="340"/>
      <c r="M167" s="442"/>
      <c r="N167" s="443"/>
      <c r="O167" s="444"/>
      <c r="P167" s="343"/>
      <c r="Q167" s="198">
        <f t="shared" si="5"/>
        <v>0</v>
      </c>
      <c r="R167" s="103">
        <f>IF($A$1=1,"",IF($F$5="Corundum(+5%)",1.15*IF(AND('Datenbank Volumes'!J159=1,VOLUMES!G167="YES",SUM(H167:P167)&gt;0),SUM(H167:P167)*F167+(4.5),SUM(H167:P167)*F167),IF(AND('Datenbank Volumes'!J159=1,VOLUMES!G167="YES",SUM(H167:P167)&gt;0),SUM(H167:P167)*F167+(4.5),SUM(H167:P167)*F167)))</f>
        <v>0</v>
      </c>
      <c r="S167" s="403">
        <f>SUM(H167:P167)*VLOOKUP(B167,'Datenbank Volumes'!B:G,4,FALSE)</f>
        <v>0</v>
      </c>
    </row>
    <row r="168" spans="2:19" ht="18.75" x14ac:dyDescent="0.3">
      <c r="B168" s="353" t="s">
        <v>678</v>
      </c>
      <c r="C168" s="413" t="str">
        <f>IF(AND($S$1=1,Q168=0),"",VLOOKUP(B168,'Datenbank Volumes'!B:C,2,FALSE))</f>
        <v>Arcoiris S7-2</v>
      </c>
      <c r="D168" s="413" t="str">
        <f>IF(AND($S$1=1,Q168=0),"",VLOOKUP(B168,'Datenbank Volumes'!B:D,3,FALSE))</f>
        <v>T-Nuts</v>
      </c>
      <c r="E168" s="437">
        <f>VLOOKUP(B168,'Datenbank Volumes'!B:N,10,FALSE)</f>
        <v>3</v>
      </c>
      <c r="F168" s="71">
        <f>IF($A$1=1,"",VLOOKUP(B168,'Datenbank Volumes'!$B$3:$U$1256,8,FALSE))</f>
        <v>96</v>
      </c>
      <c r="G168" s="201" t="s">
        <v>533</v>
      </c>
      <c r="H168" s="445"/>
      <c r="I168" s="331"/>
      <c r="J168" s="334"/>
      <c r="K168" s="337"/>
      <c r="L168" s="340"/>
      <c r="M168" s="442"/>
      <c r="N168" s="443"/>
      <c r="O168" s="444"/>
      <c r="P168" s="343"/>
      <c r="Q168" s="198">
        <f t="shared" si="5"/>
        <v>0</v>
      </c>
      <c r="R168" s="103">
        <f>IF($A$1=1,"",IF($F$5="Corundum(+5%)",1.15*IF(AND('Datenbank Volumes'!J160=1,VOLUMES!G168="YES",SUM(H168:P168)&gt;0),SUM(H168:P168)*F168+(4.5),SUM(H168:P168)*F168),IF(AND('Datenbank Volumes'!J160=1,VOLUMES!G168="YES",SUM(H168:P168)&gt;0),SUM(H168:P168)*F168+(4.5),SUM(H168:P168)*F168)))</f>
        <v>0</v>
      </c>
      <c r="S168" s="403">
        <f>SUM(H168:P168)*VLOOKUP(B168,'Datenbank Volumes'!B:G,4,FALSE)</f>
        <v>0</v>
      </c>
    </row>
    <row r="169" spans="2:19" ht="18.75" x14ac:dyDescent="0.3">
      <c r="B169" s="353" t="s">
        <v>677</v>
      </c>
      <c r="C169" s="413" t="str">
        <f>IF(AND($S$1=1,Q169=0),"",VLOOKUP(B169,'Datenbank Volumes'!B:C,2,FALSE))</f>
        <v>Arcoiris S7-3</v>
      </c>
      <c r="D169" s="413" t="str">
        <f>IF(AND($S$1=1,Q169=0),"",VLOOKUP(B169,'Datenbank Volumes'!B:D,3,FALSE))</f>
        <v>Clean</v>
      </c>
      <c r="E169" s="437">
        <f>VLOOKUP(B169,'Datenbank Volumes'!B:N,10,FALSE)</f>
        <v>6.8</v>
      </c>
      <c r="F169" s="71">
        <f>IF($A$1=1,"",VLOOKUP(B169,'Datenbank Volumes'!$B$3:$U$1256,8,FALSE))</f>
        <v>170</v>
      </c>
      <c r="G169" s="201" t="s">
        <v>533</v>
      </c>
      <c r="H169" s="445"/>
      <c r="I169" s="331"/>
      <c r="J169" s="334"/>
      <c r="K169" s="337"/>
      <c r="L169" s="340"/>
      <c r="M169" s="442"/>
      <c r="N169" s="443"/>
      <c r="O169" s="444"/>
      <c r="P169" s="343"/>
      <c r="Q169" s="198">
        <f t="shared" si="5"/>
        <v>0</v>
      </c>
      <c r="R169" s="103">
        <f>IF($A$1=1,"",IF($F$5="Corundum(+5%)",1.15*IF(AND('Datenbank Volumes'!J161=1,VOLUMES!G169="YES",SUM(H169:P169)&gt;0),SUM(H169:P169)*F169+(4.5),SUM(H169:P169)*F169),IF(AND('Datenbank Volumes'!J161=1,VOLUMES!G169="YES",SUM(H169:P169)&gt;0),SUM(H169:P169)*F169+(4.5),SUM(H169:P169)*F169)))</f>
        <v>0</v>
      </c>
      <c r="S169" s="403">
        <f>SUM(H169:P169)*VLOOKUP(B169,'Datenbank Volumes'!B:G,4,FALSE)</f>
        <v>0</v>
      </c>
    </row>
    <row r="170" spans="2:19" ht="18.75" x14ac:dyDescent="0.3">
      <c r="B170" s="353" t="s">
        <v>676</v>
      </c>
      <c r="C170" s="413" t="str">
        <f>IF(AND($S$1=1,Q170=0),"",VLOOKUP(B170,'Datenbank Volumes'!B:C,2,FALSE))</f>
        <v>Arcoiris S7-3</v>
      </c>
      <c r="D170" s="413" t="str">
        <f>IF(AND($S$1=1,Q170=0),"",VLOOKUP(B170,'Datenbank Volumes'!B:D,3,FALSE))</f>
        <v>T-Nuts</v>
      </c>
      <c r="E170" s="437">
        <f>VLOOKUP(B170,'Datenbank Volumes'!B:N,10,FALSE)</f>
        <v>6.8</v>
      </c>
      <c r="F170" s="71">
        <f>IF($A$1=1,"",VLOOKUP(B170,'Datenbank Volumes'!$B$3:$U$1256,8,FALSE))</f>
        <v>182</v>
      </c>
      <c r="G170" s="201" t="s">
        <v>533</v>
      </c>
      <c r="H170" s="445"/>
      <c r="I170" s="331"/>
      <c r="J170" s="334"/>
      <c r="K170" s="337"/>
      <c r="L170" s="340"/>
      <c r="M170" s="442"/>
      <c r="N170" s="443"/>
      <c r="O170" s="444"/>
      <c r="P170" s="343"/>
      <c r="Q170" s="198">
        <f t="shared" si="5"/>
        <v>0</v>
      </c>
      <c r="R170" s="103">
        <f>IF($A$1=1,"",IF($F$5="Corundum(+5%)",1.15*IF(AND('Datenbank Volumes'!J162=1,VOLUMES!G170="YES",SUM(H170:P170)&gt;0),SUM(H170:P170)*F170+(4.5),SUM(H170:P170)*F170),IF(AND('Datenbank Volumes'!J162=1,VOLUMES!G170="YES",SUM(H170:P170)&gt;0),SUM(H170:P170)*F170+(4.5),SUM(H170:P170)*F170)))</f>
        <v>0</v>
      </c>
      <c r="S170" s="403">
        <f>SUM(H170:P170)*VLOOKUP(B170,'Datenbank Volumes'!B:G,4,FALSE)</f>
        <v>0</v>
      </c>
    </row>
    <row r="171" spans="2:19" ht="18.75" x14ac:dyDescent="0.3">
      <c r="B171" s="353" t="s">
        <v>675</v>
      </c>
      <c r="C171" s="413" t="str">
        <f>IF(AND($S$1=1,Q171=0),"",VLOOKUP(B171,'Datenbank Volumes'!B:C,2,FALSE))</f>
        <v>Arcoiris S7-4</v>
      </c>
      <c r="D171" s="413" t="str">
        <f>IF(AND($S$1=1,Q171=0),"",VLOOKUP(B171,'Datenbank Volumes'!B:D,3,FALSE))</f>
        <v>Clean</v>
      </c>
      <c r="E171" s="437">
        <f>VLOOKUP(B171,'Datenbank Volumes'!B:N,10,FALSE)</f>
        <v>6.8</v>
      </c>
      <c r="F171" s="71">
        <f>IF($A$1=1,"",VLOOKUP(B171,'Datenbank Volumes'!$B$3:$U$1256,8,FALSE))</f>
        <v>170</v>
      </c>
      <c r="G171" s="201" t="s">
        <v>533</v>
      </c>
      <c r="H171" s="445"/>
      <c r="I171" s="331"/>
      <c r="J171" s="334"/>
      <c r="K171" s="337"/>
      <c r="L171" s="340"/>
      <c r="M171" s="442"/>
      <c r="N171" s="443"/>
      <c r="O171" s="444"/>
      <c r="P171" s="343"/>
      <c r="Q171" s="198">
        <f t="shared" si="5"/>
        <v>0</v>
      </c>
      <c r="R171" s="103">
        <f>IF($A$1=1,"",IF($F$5="Corundum(+5%)",1.15*IF(AND('Datenbank Volumes'!J163=1,VOLUMES!G171="YES",SUM(H171:P171)&gt;0),SUM(H171:P171)*F171+(4.5),SUM(H171:P171)*F171),IF(AND('Datenbank Volumes'!J163=1,VOLUMES!G171="YES",SUM(H171:P171)&gt;0),SUM(H171:P171)*F171+(4.5),SUM(H171:P171)*F171)))</f>
        <v>0</v>
      </c>
      <c r="S171" s="403">
        <f>SUM(H171:P171)*VLOOKUP(B171,'Datenbank Volumes'!B:G,4,FALSE)</f>
        <v>0</v>
      </c>
    </row>
    <row r="172" spans="2:19" ht="18.75" x14ac:dyDescent="0.3">
      <c r="B172" s="353" t="s">
        <v>674</v>
      </c>
      <c r="C172" s="413" t="str">
        <f>IF(AND($S$1=1,Q172=0),"",VLOOKUP(B172,'Datenbank Volumes'!B:C,2,FALSE))</f>
        <v>Arcoiris S7-4</v>
      </c>
      <c r="D172" s="413" t="str">
        <f>IF(AND($S$1=1,Q172=0),"",VLOOKUP(B172,'Datenbank Volumes'!B:D,3,FALSE))</f>
        <v>T-Nuts</v>
      </c>
      <c r="E172" s="437">
        <f>VLOOKUP(B172,'Datenbank Volumes'!B:N,10,FALSE)</f>
        <v>6.8</v>
      </c>
      <c r="F172" s="71">
        <f>IF($A$1=1,"",VLOOKUP(B172,'Datenbank Volumes'!$B$3:$U$1256,8,FALSE))</f>
        <v>182</v>
      </c>
      <c r="G172" s="201" t="s">
        <v>533</v>
      </c>
      <c r="H172" s="445"/>
      <c r="I172" s="331"/>
      <c r="J172" s="334"/>
      <c r="K172" s="337"/>
      <c r="L172" s="340"/>
      <c r="M172" s="442"/>
      <c r="N172" s="443"/>
      <c r="O172" s="444"/>
      <c r="P172" s="343"/>
      <c r="Q172" s="198">
        <f t="shared" si="5"/>
        <v>0</v>
      </c>
      <c r="R172" s="103">
        <f>IF($A$1=1,"",IF($F$5="Corundum(+5%)",1.15*IF(AND('Datenbank Volumes'!J164=1,VOLUMES!G172="YES",SUM(H172:P172)&gt;0),SUM(H172:P172)*F172+(4.5),SUM(H172:P172)*F172),IF(AND('Datenbank Volumes'!J164=1,VOLUMES!G172="YES",SUM(H172:P172)&gt;0),SUM(H172:P172)*F172+(4.5),SUM(H172:P172)*F172)))</f>
        <v>0</v>
      </c>
      <c r="S172" s="403">
        <f>SUM(H172:P172)*VLOOKUP(B172,'Datenbank Volumes'!B:G,4,FALSE)</f>
        <v>0</v>
      </c>
    </row>
    <row r="173" spans="2:19" ht="18.75" x14ac:dyDescent="0.3">
      <c r="B173" s="353" t="s">
        <v>673</v>
      </c>
      <c r="C173" s="413" t="str">
        <f>IF(AND($S$1=1,Q173=0),"",VLOOKUP(B173,'Datenbank Volumes'!B:C,2,FALSE))</f>
        <v>Arcoiris S7-5</v>
      </c>
      <c r="D173" s="413" t="str">
        <f>IF(AND($S$1=1,Q173=0),"",VLOOKUP(B173,'Datenbank Volumes'!B:D,3,FALSE))</f>
        <v>Clean</v>
      </c>
      <c r="E173" s="437">
        <f>VLOOKUP(B173,'Datenbank Volumes'!B:N,10,FALSE)</f>
        <v>11.9</v>
      </c>
      <c r="F173" s="71">
        <f>IF($A$1=1,"",VLOOKUP(B173,'Datenbank Volumes'!$B$3:$U$1256,8,FALSE))</f>
        <v>269</v>
      </c>
      <c r="G173" s="201" t="s">
        <v>533</v>
      </c>
      <c r="H173" s="445"/>
      <c r="I173" s="331"/>
      <c r="J173" s="334"/>
      <c r="K173" s="337"/>
      <c r="L173" s="340"/>
      <c r="M173" s="442"/>
      <c r="N173" s="443"/>
      <c r="O173" s="444"/>
      <c r="P173" s="343"/>
      <c r="Q173" s="198">
        <f t="shared" si="5"/>
        <v>0</v>
      </c>
      <c r="R173" s="103">
        <f>IF($A$1=1,"",IF($F$5="Corundum(+5%)",1.15*IF(AND('Datenbank Volumes'!J165=1,VOLUMES!G173="YES",SUM(H173:P173)&gt;0),SUM(H173:P173)*F173+(4.5),SUM(H173:P173)*F173),IF(AND('Datenbank Volumes'!J165=1,VOLUMES!G173="YES",SUM(H173:P173)&gt;0),SUM(H173:P173)*F173+(4.5),SUM(H173:P173)*F173)))</f>
        <v>0</v>
      </c>
      <c r="S173" s="403">
        <f>SUM(H173:P173)*VLOOKUP(B173,'Datenbank Volumes'!B:G,4,FALSE)</f>
        <v>0</v>
      </c>
    </row>
    <row r="174" spans="2:19" ht="18.75" x14ac:dyDescent="0.3">
      <c r="B174" s="353" t="s">
        <v>672</v>
      </c>
      <c r="C174" s="413" t="str">
        <f>IF(AND($S$1=1,Q174=0),"",VLOOKUP(B174,'Datenbank Volumes'!B:C,2,FALSE))</f>
        <v>Arcoiris S7-5</v>
      </c>
      <c r="D174" s="413" t="str">
        <f>IF(AND($S$1=1,Q174=0),"",VLOOKUP(B174,'Datenbank Volumes'!B:D,3,FALSE))</f>
        <v>T-Nuts</v>
      </c>
      <c r="E174" s="437">
        <f>VLOOKUP(B174,'Datenbank Volumes'!B:N,10,FALSE)</f>
        <v>11.9</v>
      </c>
      <c r="F174" s="71">
        <f>IF($A$1=1,"",VLOOKUP(B174,'Datenbank Volumes'!$B$3:$U$1256,8,FALSE))</f>
        <v>286</v>
      </c>
      <c r="G174" s="201" t="s">
        <v>533</v>
      </c>
      <c r="H174" s="445"/>
      <c r="I174" s="331"/>
      <c r="J174" s="334"/>
      <c r="K174" s="337"/>
      <c r="L174" s="340"/>
      <c r="M174" s="442"/>
      <c r="N174" s="443"/>
      <c r="O174" s="444"/>
      <c r="P174" s="343"/>
      <c r="Q174" s="198">
        <f t="shared" si="5"/>
        <v>0</v>
      </c>
      <c r="R174" s="103">
        <f>IF($A$1=1,"",IF($F$5="Corundum(+5%)",1.15*IF(AND('Datenbank Volumes'!J166=1,VOLUMES!G174="YES",SUM(H174:P174)&gt;0),SUM(H174:P174)*F174+(4.5),SUM(H174:P174)*F174),IF(AND('Datenbank Volumes'!J166=1,VOLUMES!G174="YES",SUM(H174:P174)&gt;0),SUM(H174:P174)*F174+(4.5),SUM(H174:P174)*F174)))</f>
        <v>0</v>
      </c>
      <c r="S174" s="403">
        <f>SUM(H174:P174)*VLOOKUP(B174,'Datenbank Volumes'!B:G,4,FALSE)</f>
        <v>0</v>
      </c>
    </row>
    <row r="175" spans="2:19" ht="18.75" x14ac:dyDescent="0.3">
      <c r="B175" s="353" t="s">
        <v>671</v>
      </c>
      <c r="C175" s="413" t="str">
        <f>IF(AND($S$1=1,Q175=0),"",VLOOKUP(B175,'Datenbank Volumes'!B:C,2,FALSE))</f>
        <v>Arcoiris S7-6</v>
      </c>
      <c r="D175" s="413" t="str">
        <f>IF(AND($S$1=1,Q175=0),"",VLOOKUP(B175,'Datenbank Volumes'!B:D,3,FALSE))</f>
        <v>Clean</v>
      </c>
      <c r="E175" s="437">
        <f>VLOOKUP(B175,'Datenbank Volumes'!B:N,10,FALSE)</f>
        <v>11.9</v>
      </c>
      <c r="F175" s="71">
        <f>IF($A$1=1,"",VLOOKUP(B175,'Datenbank Volumes'!$B$3:$U$1256,8,FALSE))</f>
        <v>269</v>
      </c>
      <c r="G175" s="201" t="s">
        <v>533</v>
      </c>
      <c r="H175" s="445"/>
      <c r="I175" s="331"/>
      <c r="J175" s="334"/>
      <c r="K175" s="337"/>
      <c r="L175" s="340"/>
      <c r="M175" s="442"/>
      <c r="N175" s="443"/>
      <c r="O175" s="444"/>
      <c r="P175" s="343"/>
      <c r="Q175" s="198">
        <f t="shared" si="5"/>
        <v>0</v>
      </c>
      <c r="R175" s="103">
        <f>IF($A$1=1,"",IF($F$5="Corundum(+5%)",1.15*IF(AND('Datenbank Volumes'!J167=1,VOLUMES!G175="YES",SUM(H175:P175)&gt;0),SUM(H175:P175)*F175+(4.5),SUM(H175:P175)*F175),IF(AND('Datenbank Volumes'!J167=1,VOLUMES!G175="YES",SUM(H175:P175)&gt;0),SUM(H175:P175)*F175+(4.5),SUM(H175:P175)*F175)))</f>
        <v>0</v>
      </c>
      <c r="S175" s="403">
        <f>SUM(H175:P175)*VLOOKUP(B175,'Datenbank Volumes'!B:G,4,FALSE)</f>
        <v>0</v>
      </c>
    </row>
    <row r="176" spans="2:19" ht="18.75" x14ac:dyDescent="0.3">
      <c r="B176" s="353" t="s">
        <v>670</v>
      </c>
      <c r="C176" s="413" t="str">
        <f>IF(AND($S$1=1,Q176=0),"",VLOOKUP(B176,'Datenbank Volumes'!B:C,2,FALSE))</f>
        <v>Arcoiris S7-6</v>
      </c>
      <c r="D176" s="413" t="str">
        <f>IF(AND($S$1=1,Q176=0),"",VLOOKUP(B176,'Datenbank Volumes'!B:D,3,FALSE))</f>
        <v>T-Nuts</v>
      </c>
      <c r="E176" s="437">
        <f>VLOOKUP(B176,'Datenbank Volumes'!B:N,10,FALSE)</f>
        <v>11.9</v>
      </c>
      <c r="F176" s="71">
        <f>IF($A$1=1,"",VLOOKUP(B176,'Datenbank Volumes'!$B$3:$U$1256,8,FALSE))</f>
        <v>286</v>
      </c>
      <c r="G176" s="201" t="s">
        <v>533</v>
      </c>
      <c r="H176" s="445"/>
      <c r="I176" s="331"/>
      <c r="J176" s="334"/>
      <c r="K176" s="337"/>
      <c r="L176" s="340"/>
      <c r="M176" s="442"/>
      <c r="N176" s="443"/>
      <c r="O176" s="444"/>
      <c r="P176" s="343"/>
      <c r="Q176" s="198">
        <f t="shared" si="5"/>
        <v>0</v>
      </c>
      <c r="R176" s="103">
        <f>IF($A$1=1,"",IF($F$5="Corundum(+5%)",1.15*IF(AND('Datenbank Volumes'!J168=1,VOLUMES!G176="YES",SUM(H176:P176)&gt;0),SUM(H176:P176)*F176+(4.5),SUM(H176:P176)*F176),IF(AND('Datenbank Volumes'!J168=1,VOLUMES!G176="YES",SUM(H176:P176)&gt;0),SUM(H176:P176)*F176+(4.5),SUM(H176:P176)*F176)))</f>
        <v>0</v>
      </c>
      <c r="S176" s="403">
        <f>SUM(H176:P176)*VLOOKUP(B176,'Datenbank Volumes'!B:G,4,FALSE)</f>
        <v>0</v>
      </c>
    </row>
    <row r="177" spans="2:19" ht="18.75" x14ac:dyDescent="0.3">
      <c r="B177" s="353" t="s">
        <v>669</v>
      </c>
      <c r="C177" s="413" t="str">
        <f>IF(AND($S$1=1,Q177=0),"",VLOOKUP(B177,'Datenbank Volumes'!B:C,2,FALSE))</f>
        <v>Arcoiris S7-7</v>
      </c>
      <c r="D177" s="413" t="str">
        <f>IF(AND($S$1=1,Q177=0),"",VLOOKUP(B177,'Datenbank Volumes'!B:D,3,FALSE))</f>
        <v>Clean</v>
      </c>
      <c r="E177" s="437">
        <f>VLOOKUP(B177,'Datenbank Volumes'!B:N,10,FALSE)</f>
        <v>18</v>
      </c>
      <c r="F177" s="71">
        <f>IF($A$1=1,"",VLOOKUP(B177,'Datenbank Volumes'!$B$3:$U$1256,8,FALSE))</f>
        <v>382</v>
      </c>
      <c r="G177" s="201" t="s">
        <v>533</v>
      </c>
      <c r="H177" s="445"/>
      <c r="I177" s="331"/>
      <c r="J177" s="334"/>
      <c r="K177" s="337"/>
      <c r="L177" s="340"/>
      <c r="M177" s="442"/>
      <c r="N177" s="443"/>
      <c r="O177" s="444"/>
      <c r="P177" s="343"/>
      <c r="Q177" s="198">
        <f t="shared" si="5"/>
        <v>0</v>
      </c>
      <c r="R177" s="103">
        <f>IF($A$1=1,"",IF($F$5="Corundum(+5%)",1.15*IF(AND('Datenbank Volumes'!J169=1,VOLUMES!G177="YES",SUM(H177:P177)&gt;0),SUM(H177:P177)*F177+(4.5),SUM(H177:P177)*F177),IF(AND('Datenbank Volumes'!J169=1,VOLUMES!G177="YES",SUM(H177:P177)&gt;0),SUM(H177:P177)*F177+(4.5),SUM(H177:P177)*F177)))</f>
        <v>0</v>
      </c>
      <c r="S177" s="403">
        <f>SUM(H177:P177)*VLOOKUP(B177,'Datenbank Volumes'!B:G,4,FALSE)</f>
        <v>0</v>
      </c>
    </row>
    <row r="178" spans="2:19" ht="18.75" x14ac:dyDescent="0.3">
      <c r="B178" s="353" t="s">
        <v>668</v>
      </c>
      <c r="C178" s="413" t="str">
        <f>IF(AND($S$1=1,Q178=0),"",VLOOKUP(B178,'Datenbank Volumes'!B:C,2,FALSE))</f>
        <v>Arcoiris S7-7</v>
      </c>
      <c r="D178" s="413" t="str">
        <f>IF(AND($S$1=1,Q178=0),"",VLOOKUP(B178,'Datenbank Volumes'!B:D,3,FALSE))</f>
        <v>T-Nuts</v>
      </c>
      <c r="E178" s="437">
        <f>VLOOKUP(B178,'Datenbank Volumes'!B:N,10,FALSE)</f>
        <v>18</v>
      </c>
      <c r="F178" s="71">
        <f>IF($A$1=1,"",VLOOKUP(B178,'Datenbank Volumes'!$B$3:$U$1256,8,FALSE))</f>
        <v>413</v>
      </c>
      <c r="G178" s="201" t="s">
        <v>533</v>
      </c>
      <c r="H178" s="445"/>
      <c r="I178" s="331"/>
      <c r="J178" s="334"/>
      <c r="K178" s="337"/>
      <c r="L178" s="340"/>
      <c r="M178" s="442"/>
      <c r="N178" s="443"/>
      <c r="O178" s="444"/>
      <c r="P178" s="343"/>
      <c r="Q178" s="198">
        <f t="shared" si="5"/>
        <v>0</v>
      </c>
      <c r="R178" s="103">
        <f>IF($A$1=1,"",IF($F$5="Corundum(+5%)",1.15*IF(AND('Datenbank Volumes'!J170=1,VOLUMES!G178="YES",SUM(H178:P178)&gt;0),SUM(H178:P178)*F178+(4.5),SUM(H178:P178)*F178),IF(AND('Datenbank Volumes'!J170=1,VOLUMES!G178="YES",SUM(H178:P178)&gt;0),SUM(H178:P178)*F178+(4.5),SUM(H178:P178)*F178)))</f>
        <v>0</v>
      </c>
      <c r="S178" s="403">
        <f>SUM(H178:P178)*VLOOKUP(B178,'Datenbank Volumes'!B:G,4,FALSE)</f>
        <v>0</v>
      </c>
    </row>
    <row r="179" spans="2:19" ht="18.75" x14ac:dyDescent="0.3">
      <c r="B179" s="353" t="s">
        <v>667</v>
      </c>
      <c r="C179" s="413" t="str">
        <f>IF(AND($S$1=1,Q179=0),"",VLOOKUP(B179,'Datenbank Volumes'!B:C,2,FALSE))</f>
        <v>Arcoiris S7-8</v>
      </c>
      <c r="D179" s="413" t="str">
        <f>IF(AND($S$1=1,Q179=0),"",VLOOKUP(B179,'Datenbank Volumes'!B:D,3,FALSE))</f>
        <v>Clean</v>
      </c>
      <c r="E179" s="437">
        <f>VLOOKUP(B179,'Datenbank Volumes'!B:N,10,FALSE)</f>
        <v>18</v>
      </c>
      <c r="F179" s="71">
        <f>IF($A$1=1,"",VLOOKUP(B179,'Datenbank Volumes'!$B$3:$U$1256,8,FALSE))</f>
        <v>382</v>
      </c>
      <c r="G179" s="201" t="s">
        <v>533</v>
      </c>
      <c r="H179" s="445"/>
      <c r="I179" s="331"/>
      <c r="J179" s="334"/>
      <c r="K179" s="337"/>
      <c r="L179" s="340"/>
      <c r="M179" s="442"/>
      <c r="N179" s="443"/>
      <c r="O179" s="444"/>
      <c r="P179" s="343"/>
      <c r="Q179" s="198">
        <f t="shared" si="5"/>
        <v>0</v>
      </c>
      <c r="R179" s="103">
        <f>IF($A$1=1,"",IF($F$5="Corundum(+5%)",1.15*IF(AND('Datenbank Volumes'!J171=1,VOLUMES!G179="YES",SUM(H179:P179)&gt;0),SUM(H179:P179)*F179+(4.5),SUM(H179:P179)*F179),IF(AND('Datenbank Volumes'!J171=1,VOLUMES!G179="YES",SUM(H179:P179)&gt;0),SUM(H179:P179)*F179+(4.5),SUM(H179:P179)*F179)))</f>
        <v>0</v>
      </c>
      <c r="S179" s="403">
        <f>SUM(H179:P179)*VLOOKUP(B179,'Datenbank Volumes'!B:G,4,FALSE)</f>
        <v>0</v>
      </c>
    </row>
    <row r="180" spans="2:19" ht="18.75" x14ac:dyDescent="0.3">
      <c r="B180" s="353" t="s">
        <v>666</v>
      </c>
      <c r="C180" s="413" t="str">
        <f>IF(AND($S$1=1,Q180=0),"",VLOOKUP(B180,'Datenbank Volumes'!B:C,2,FALSE))</f>
        <v>Arcoiris S7-8</v>
      </c>
      <c r="D180" s="413" t="str">
        <f>IF(AND($S$1=1,Q180=0),"",VLOOKUP(B180,'Datenbank Volumes'!B:D,3,FALSE))</f>
        <v>T-Nuts</v>
      </c>
      <c r="E180" s="437">
        <f>VLOOKUP(B180,'Datenbank Volumes'!B:N,10,FALSE)</f>
        <v>18</v>
      </c>
      <c r="F180" s="71">
        <f>IF($A$1=1,"",VLOOKUP(B180,'Datenbank Volumes'!$B$3:$U$1256,8,FALSE))</f>
        <v>413</v>
      </c>
      <c r="G180" s="201" t="s">
        <v>533</v>
      </c>
      <c r="H180" s="445"/>
      <c r="I180" s="331"/>
      <c r="J180" s="334"/>
      <c r="K180" s="337"/>
      <c r="L180" s="340"/>
      <c r="M180" s="442"/>
      <c r="N180" s="443"/>
      <c r="O180" s="444"/>
      <c r="P180" s="343"/>
      <c r="Q180" s="198">
        <f t="shared" si="5"/>
        <v>0</v>
      </c>
      <c r="R180" s="103">
        <f>IF($A$1=1,"",IF($F$5="Corundum(+5%)",1.15*IF(AND('Datenbank Volumes'!J172=1,VOLUMES!G180="YES",SUM(H180:P180)&gt;0),SUM(H180:P180)*F180+(4.5),SUM(H180:P180)*F180),IF(AND('Datenbank Volumes'!J172=1,VOLUMES!G180="YES",SUM(H180:P180)&gt;0),SUM(H180:P180)*F180+(4.5),SUM(H180:P180)*F180)))</f>
        <v>0</v>
      </c>
      <c r="S180" s="403">
        <f>SUM(H180:P180)*VLOOKUP(B180,'Datenbank Volumes'!B:G,4,FALSE)</f>
        <v>0</v>
      </c>
    </row>
    <row r="181" spans="2:19" ht="18.75" x14ac:dyDescent="0.3">
      <c r="B181" s="353" t="s">
        <v>665</v>
      </c>
      <c r="C181" s="413" t="str">
        <f>IF(AND($S$1=1,Q181=0),"",VLOOKUP(B181,'Datenbank Volumes'!B:C,2,FALSE))</f>
        <v>Spider S8-1</v>
      </c>
      <c r="D181" s="413" t="str">
        <f>IF(AND($S$1=1,Q181=0),"",VLOOKUP(B181,'Datenbank Volumes'!B:D,3,FALSE))</f>
        <v>Clean</v>
      </c>
      <c r="E181" s="437">
        <f>VLOOKUP(B181,'Datenbank Volumes'!B:N,10,FALSE)</f>
        <v>1.2000000000000002</v>
      </c>
      <c r="F181" s="71">
        <f>IF($A$1=1,"",VLOOKUP(B181,'Datenbank Volumes'!$B$3:$U$1256,8,FALSE))</f>
        <v>52</v>
      </c>
      <c r="G181" s="201" t="s">
        <v>533</v>
      </c>
      <c r="H181" s="445"/>
      <c r="I181" s="331"/>
      <c r="J181" s="334"/>
      <c r="K181" s="337"/>
      <c r="L181" s="340"/>
      <c r="M181" s="442"/>
      <c r="N181" s="443"/>
      <c r="O181" s="444"/>
      <c r="P181" s="343"/>
      <c r="Q181" s="198">
        <f t="shared" si="5"/>
        <v>0</v>
      </c>
      <c r="R181" s="103">
        <f>IF($A$1=1,"",IF($F$5="Corundum(+5%)",1.15*IF(AND('Datenbank Volumes'!J173=1,VOLUMES!G181="YES",SUM(H181:P181)&gt;0),SUM(H181:P181)*F181+(4.5),SUM(H181:P181)*F181),IF(AND('Datenbank Volumes'!J173=1,VOLUMES!G181="YES",SUM(H181:P181)&gt;0),SUM(H181:P181)*F181+(4.5),SUM(H181:P181)*F181)))</f>
        <v>0</v>
      </c>
      <c r="S181" s="403">
        <f>SUM(H181:P181)*VLOOKUP(B181,'Datenbank Volumes'!B:G,4,FALSE)</f>
        <v>0</v>
      </c>
    </row>
    <row r="182" spans="2:19" ht="18.75" x14ac:dyDescent="0.3">
      <c r="B182" s="353" t="s">
        <v>664</v>
      </c>
      <c r="C182" s="413" t="str">
        <f>IF(AND($S$1=1,Q182=0),"",VLOOKUP(B182,'Datenbank Volumes'!B:C,2,FALSE))</f>
        <v>Spider S8-2</v>
      </c>
      <c r="D182" s="413" t="str">
        <f>IF(AND($S$1=1,Q182=0),"",VLOOKUP(B182,'Datenbank Volumes'!B:D,3,FALSE))</f>
        <v>Clean</v>
      </c>
      <c r="E182" s="437">
        <f>VLOOKUP(B182,'Datenbank Volumes'!B:N,10,FALSE)</f>
        <v>1.2000000000000002</v>
      </c>
      <c r="F182" s="71">
        <f>IF($A$1=1,"",VLOOKUP(B182,'Datenbank Volumes'!$B$3:$U$1256,8,FALSE))</f>
        <v>52</v>
      </c>
      <c r="G182" s="201" t="s">
        <v>533</v>
      </c>
      <c r="H182" s="445"/>
      <c r="I182" s="331"/>
      <c r="J182" s="334"/>
      <c r="K182" s="337"/>
      <c r="L182" s="340"/>
      <c r="M182" s="442"/>
      <c r="N182" s="443"/>
      <c r="O182" s="444"/>
      <c r="P182" s="343"/>
      <c r="Q182" s="198">
        <f t="shared" si="5"/>
        <v>0</v>
      </c>
      <c r="R182" s="103">
        <f>IF($A$1=1,"",IF($F$5="Corundum(+5%)",1.15*IF(AND('Datenbank Volumes'!J174=1,VOLUMES!G182="YES",SUM(H182:P182)&gt;0),SUM(H182:P182)*F182+(4.5),SUM(H182:P182)*F182),IF(AND('Datenbank Volumes'!J174=1,VOLUMES!G182="YES",SUM(H182:P182)&gt;0),SUM(H182:P182)*F182+(4.5),SUM(H182:P182)*F182)))</f>
        <v>0</v>
      </c>
      <c r="S182" s="403">
        <f>SUM(H182:P182)*VLOOKUP(B182,'Datenbank Volumes'!B:G,4,FALSE)</f>
        <v>0</v>
      </c>
    </row>
    <row r="183" spans="2:19" ht="18.75" x14ac:dyDescent="0.3">
      <c r="B183" s="353" t="s">
        <v>663</v>
      </c>
      <c r="C183" s="413" t="str">
        <f>IF(AND($S$1=1,Q183=0),"",VLOOKUP(B183,'Datenbank Volumes'!B:C,2,FALSE))</f>
        <v>Spider S8-3</v>
      </c>
      <c r="D183" s="413" t="str">
        <f>IF(AND($S$1=1,Q183=0),"",VLOOKUP(B183,'Datenbank Volumes'!B:D,3,FALSE))</f>
        <v>Clean</v>
      </c>
      <c r="E183" s="437">
        <f>VLOOKUP(B183,'Datenbank Volumes'!B:N,10,FALSE)</f>
        <v>2.3000000000000003</v>
      </c>
      <c r="F183" s="71">
        <f>IF($A$1=1,"",VLOOKUP(B183,'Datenbank Volumes'!$B$3:$U$1256,8,FALSE))</f>
        <v>69</v>
      </c>
      <c r="G183" s="201" t="s">
        <v>533</v>
      </c>
      <c r="H183" s="445"/>
      <c r="I183" s="331"/>
      <c r="J183" s="334"/>
      <c r="K183" s="337"/>
      <c r="L183" s="340"/>
      <c r="M183" s="442"/>
      <c r="N183" s="443"/>
      <c r="O183" s="444"/>
      <c r="P183" s="343"/>
      <c r="Q183" s="198">
        <f t="shared" si="5"/>
        <v>0</v>
      </c>
      <c r="R183" s="103">
        <f>IF($A$1=1,"",IF($F$5="Corundum(+5%)",1.15*IF(AND('Datenbank Volumes'!J175=1,VOLUMES!G183="YES",SUM(H183:P183)&gt;0),SUM(H183:P183)*F183+(4.5),SUM(H183:P183)*F183),IF(AND('Datenbank Volumes'!J175=1,VOLUMES!G183="YES",SUM(H183:P183)&gt;0),SUM(H183:P183)*F183+(4.5),SUM(H183:P183)*F183)))</f>
        <v>0</v>
      </c>
      <c r="S183" s="403">
        <f>SUM(H183:P183)*VLOOKUP(B183,'Datenbank Volumes'!B:G,4,FALSE)</f>
        <v>0</v>
      </c>
    </row>
    <row r="184" spans="2:19" ht="18.75" x14ac:dyDescent="0.3">
      <c r="B184" s="353" t="s">
        <v>662</v>
      </c>
      <c r="C184" s="413" t="str">
        <f>IF(AND($S$1=1,Q184=0),"",VLOOKUP(B184,'Datenbank Volumes'!B:C,2,FALSE))</f>
        <v>Spider S8-4</v>
      </c>
      <c r="D184" s="413" t="str">
        <f>IF(AND($S$1=1,Q184=0),"",VLOOKUP(B184,'Datenbank Volumes'!B:D,3,FALSE))</f>
        <v>Clean</v>
      </c>
      <c r="E184" s="437">
        <f>VLOOKUP(B184,'Datenbank Volumes'!B:N,10,FALSE)</f>
        <v>2.3000000000000003</v>
      </c>
      <c r="F184" s="71">
        <f>IF($A$1=1,"",VLOOKUP(B184,'Datenbank Volumes'!$B$3:$U$1256,8,FALSE))</f>
        <v>69</v>
      </c>
      <c r="G184" s="201" t="s">
        <v>533</v>
      </c>
      <c r="H184" s="445"/>
      <c r="I184" s="331"/>
      <c r="J184" s="334"/>
      <c r="K184" s="337"/>
      <c r="L184" s="340"/>
      <c r="M184" s="442"/>
      <c r="N184" s="443"/>
      <c r="O184" s="444"/>
      <c r="P184" s="343"/>
      <c r="Q184" s="198">
        <f t="shared" si="5"/>
        <v>0</v>
      </c>
      <c r="R184" s="103">
        <f>IF($A$1=1,"",IF($F$5="Corundum(+5%)",1.15*IF(AND('Datenbank Volumes'!J176=1,VOLUMES!G184="YES",SUM(H184:P184)&gt;0),SUM(H184:P184)*F184+(4.5),SUM(H184:P184)*F184),IF(AND('Datenbank Volumes'!J176=1,VOLUMES!G184="YES",SUM(H184:P184)&gt;0),SUM(H184:P184)*F184+(4.5),SUM(H184:P184)*F184)))</f>
        <v>0</v>
      </c>
      <c r="S184" s="403">
        <f>SUM(H184:P184)*VLOOKUP(B184,'Datenbank Volumes'!B:G,4,FALSE)</f>
        <v>0</v>
      </c>
    </row>
    <row r="185" spans="2:19" ht="18.75" x14ac:dyDescent="0.3">
      <c r="B185" s="353" t="s">
        <v>661</v>
      </c>
      <c r="C185" s="413" t="str">
        <f>IF(AND($S$1=1,Q185=0),"",VLOOKUP(B185,'Datenbank Volumes'!B:C,2,FALSE))</f>
        <v>Spider S8-5</v>
      </c>
      <c r="D185" s="413" t="str">
        <f>IF(AND($S$1=1,Q185=0),"",VLOOKUP(B185,'Datenbank Volumes'!B:D,3,FALSE))</f>
        <v>Clean</v>
      </c>
      <c r="E185" s="437">
        <f>VLOOKUP(B185,'Datenbank Volumes'!B:N,10,FALSE)</f>
        <v>5.8999999999999995</v>
      </c>
      <c r="F185" s="71">
        <f>IF($A$1=1,"",VLOOKUP(B185,'Datenbank Volumes'!$B$3:$U$1256,8,FALSE))</f>
        <v>150</v>
      </c>
      <c r="G185" s="201" t="s">
        <v>533</v>
      </c>
      <c r="H185" s="445"/>
      <c r="I185" s="331"/>
      <c r="J185" s="334"/>
      <c r="K185" s="337"/>
      <c r="L185" s="340"/>
      <c r="M185" s="442"/>
      <c r="N185" s="443"/>
      <c r="O185" s="444"/>
      <c r="P185" s="343"/>
      <c r="Q185" s="198">
        <f t="shared" si="5"/>
        <v>0</v>
      </c>
      <c r="R185" s="103">
        <f>IF($A$1=1,"",IF($F$5="Corundum(+5%)",1.15*IF(AND('Datenbank Volumes'!J177=1,VOLUMES!G185="YES",SUM(H185:P185)&gt;0),SUM(H185:P185)*F185+(4.5),SUM(H185:P185)*F185),IF(AND('Datenbank Volumes'!J177=1,VOLUMES!G185="YES",SUM(H185:P185)&gt;0),SUM(H185:P185)*F185+(4.5),SUM(H185:P185)*F185)))</f>
        <v>0</v>
      </c>
      <c r="S185" s="403">
        <f>SUM(H185:P185)*VLOOKUP(B185,'Datenbank Volumes'!B:G,4,FALSE)</f>
        <v>0</v>
      </c>
    </row>
    <row r="186" spans="2:19" ht="18.75" x14ac:dyDescent="0.3">
      <c r="B186" s="353" t="s">
        <v>660</v>
      </c>
      <c r="C186" s="413" t="str">
        <f>IF(AND($S$1=1,Q186=0),"",VLOOKUP(B186,'Datenbank Volumes'!B:C,2,FALSE))</f>
        <v>Spider S8-5</v>
      </c>
      <c r="D186" s="413" t="str">
        <f>IF(AND($S$1=1,Q186=0),"",VLOOKUP(B186,'Datenbank Volumes'!B:D,3,FALSE))</f>
        <v>T-Nuts</v>
      </c>
      <c r="E186" s="437">
        <f>VLOOKUP(B186,'Datenbank Volumes'!B:N,10,FALSE)</f>
        <v>5.8999999999999995</v>
      </c>
      <c r="F186" s="71">
        <f>IF($A$1=1,"",VLOOKUP(B186,'Datenbank Volumes'!$B$3:$U$1256,8,FALSE))</f>
        <v>156</v>
      </c>
      <c r="G186" s="201" t="s">
        <v>533</v>
      </c>
      <c r="H186" s="445"/>
      <c r="I186" s="331"/>
      <c r="J186" s="334"/>
      <c r="K186" s="337"/>
      <c r="L186" s="340"/>
      <c r="M186" s="442"/>
      <c r="N186" s="443"/>
      <c r="O186" s="444"/>
      <c r="P186" s="343"/>
      <c r="Q186" s="198">
        <f t="shared" si="5"/>
        <v>0</v>
      </c>
      <c r="R186" s="103">
        <f>IF($A$1=1,"",IF($F$5="Corundum(+5%)",1.15*IF(AND('Datenbank Volumes'!J178=1,VOLUMES!G186="YES",SUM(H186:P186)&gt;0),SUM(H186:P186)*F186+(4.5),SUM(H186:P186)*F186),IF(AND('Datenbank Volumes'!J178=1,VOLUMES!G186="YES",SUM(H186:P186)&gt;0),SUM(H186:P186)*F186+(4.5),SUM(H186:P186)*F186)))</f>
        <v>0</v>
      </c>
      <c r="S186" s="403">
        <f>SUM(H186:P186)*VLOOKUP(B186,'Datenbank Volumes'!B:G,4,FALSE)</f>
        <v>0</v>
      </c>
    </row>
    <row r="187" spans="2:19" ht="18.75" x14ac:dyDescent="0.3">
      <c r="B187" s="353" t="s">
        <v>659</v>
      </c>
      <c r="C187" s="413" t="str">
        <f>IF(AND($S$1=1,Q187=0),"",VLOOKUP(B187,'Datenbank Volumes'!B:C,2,FALSE))</f>
        <v>Spider S8-6</v>
      </c>
      <c r="D187" s="413" t="str">
        <f>IF(AND($S$1=1,Q187=0),"",VLOOKUP(B187,'Datenbank Volumes'!B:D,3,FALSE))</f>
        <v>Clean</v>
      </c>
      <c r="E187" s="437">
        <f>VLOOKUP(B187,'Datenbank Volumes'!B:N,10,FALSE)</f>
        <v>5.8999999999999995</v>
      </c>
      <c r="F187" s="71">
        <f>IF($A$1=1,"",VLOOKUP(B187,'Datenbank Volumes'!$B$3:$U$1256,8,FALSE))</f>
        <v>150</v>
      </c>
      <c r="G187" s="201" t="s">
        <v>533</v>
      </c>
      <c r="H187" s="445"/>
      <c r="I187" s="331"/>
      <c r="J187" s="334"/>
      <c r="K187" s="337"/>
      <c r="L187" s="340"/>
      <c r="M187" s="442"/>
      <c r="N187" s="443"/>
      <c r="O187" s="444"/>
      <c r="P187" s="343"/>
      <c r="Q187" s="198">
        <f t="shared" si="5"/>
        <v>0</v>
      </c>
      <c r="R187" s="103">
        <f>IF($A$1=1,"",IF($F$5="Corundum(+5%)",1.15*IF(AND('Datenbank Volumes'!J179=1,VOLUMES!G187="YES",SUM(H187:P187)&gt;0),SUM(H187:P187)*F187+(4.5),SUM(H187:P187)*F187),IF(AND('Datenbank Volumes'!J179=1,VOLUMES!G187="YES",SUM(H187:P187)&gt;0),SUM(H187:P187)*F187+(4.5),SUM(H187:P187)*F187)))</f>
        <v>0</v>
      </c>
      <c r="S187" s="403">
        <f>SUM(H187:P187)*VLOOKUP(B187,'Datenbank Volumes'!B:G,4,FALSE)</f>
        <v>0</v>
      </c>
    </row>
    <row r="188" spans="2:19" ht="18.75" x14ac:dyDescent="0.3">
      <c r="B188" s="353" t="s">
        <v>658</v>
      </c>
      <c r="C188" s="413" t="str">
        <f>IF(AND($S$1=1,Q188=0),"",VLOOKUP(B188,'Datenbank Volumes'!B:C,2,FALSE))</f>
        <v>Spider S8-6</v>
      </c>
      <c r="D188" s="413" t="str">
        <f>IF(AND($S$1=1,Q188=0),"",VLOOKUP(B188,'Datenbank Volumes'!B:D,3,FALSE))</f>
        <v>T-Nuts</v>
      </c>
      <c r="E188" s="437">
        <f>VLOOKUP(B188,'Datenbank Volumes'!B:N,10,FALSE)</f>
        <v>5.8999999999999995</v>
      </c>
      <c r="F188" s="71">
        <f>IF($A$1=1,"",VLOOKUP(B188,'Datenbank Volumes'!$B$3:$U$1256,8,FALSE))</f>
        <v>156</v>
      </c>
      <c r="G188" s="201" t="s">
        <v>533</v>
      </c>
      <c r="H188" s="445"/>
      <c r="I188" s="331"/>
      <c r="J188" s="334"/>
      <c r="K188" s="337"/>
      <c r="L188" s="340"/>
      <c r="M188" s="442"/>
      <c r="N188" s="443"/>
      <c r="O188" s="444"/>
      <c r="P188" s="343"/>
      <c r="Q188" s="198">
        <f t="shared" si="5"/>
        <v>0</v>
      </c>
      <c r="R188" s="103">
        <f>IF($A$1=1,"",IF($F$5="Corundum(+5%)",1.15*IF(AND('Datenbank Volumes'!J180=1,VOLUMES!G188="YES",SUM(H188:P188)&gt;0),SUM(H188:P188)*F188+(4.5),SUM(H188:P188)*F188),IF(AND('Datenbank Volumes'!J180=1,VOLUMES!G188="YES",SUM(H188:P188)&gt;0),SUM(H188:P188)*F188+(4.5),SUM(H188:P188)*F188)))</f>
        <v>0</v>
      </c>
      <c r="S188" s="403">
        <f>SUM(H188:P188)*VLOOKUP(B188,'Datenbank Volumes'!B:G,4,FALSE)</f>
        <v>0</v>
      </c>
    </row>
    <row r="189" spans="2:19" ht="18.75" x14ac:dyDescent="0.3">
      <c r="B189" s="353" t="s">
        <v>657</v>
      </c>
      <c r="C189" s="413" t="str">
        <f>IF(AND($S$1=1,Q189=0),"",VLOOKUP(B189,'Datenbank Volumes'!B:C,2,FALSE))</f>
        <v>Spider S8-7</v>
      </c>
      <c r="D189" s="413" t="str">
        <f>IF(AND($S$1=1,Q189=0),"",VLOOKUP(B189,'Datenbank Volumes'!B:D,3,FALSE))</f>
        <v>Clean</v>
      </c>
      <c r="E189" s="437">
        <f>VLOOKUP(B189,'Datenbank Volumes'!B:N,10,FALSE)</f>
        <v>13.799999999999999</v>
      </c>
      <c r="F189" s="71">
        <f>IF($A$1=1,"",VLOOKUP(B189,'Datenbank Volumes'!$B$3:$U$1256,8,FALSE))</f>
        <v>296</v>
      </c>
      <c r="G189" s="201" t="s">
        <v>533</v>
      </c>
      <c r="H189" s="445"/>
      <c r="I189" s="331"/>
      <c r="J189" s="334"/>
      <c r="K189" s="337"/>
      <c r="L189" s="340"/>
      <c r="M189" s="442"/>
      <c r="N189" s="443"/>
      <c r="O189" s="444"/>
      <c r="P189" s="343"/>
      <c r="Q189" s="198">
        <f t="shared" si="5"/>
        <v>0</v>
      </c>
      <c r="R189" s="103">
        <f>IF($A$1=1,"",IF($F$5="Corundum(+5%)",1.15*IF(AND('Datenbank Volumes'!J181=1,VOLUMES!G189="YES",SUM(H189:P189)&gt;0),SUM(H189:P189)*F189+(4.5),SUM(H189:P189)*F189),IF(AND('Datenbank Volumes'!J181=1,VOLUMES!G189="YES",SUM(H189:P189)&gt;0),SUM(H189:P189)*F189+(4.5),SUM(H189:P189)*F189)))</f>
        <v>0</v>
      </c>
      <c r="S189" s="403">
        <f>SUM(H189:P189)*VLOOKUP(B189,'Datenbank Volumes'!B:G,4,FALSE)</f>
        <v>0</v>
      </c>
    </row>
    <row r="190" spans="2:19" ht="18.75" x14ac:dyDescent="0.3">
      <c r="B190" s="353" t="s">
        <v>656</v>
      </c>
      <c r="C190" s="413" t="str">
        <f>IF(AND($S$1=1,Q190=0),"",VLOOKUP(B190,'Datenbank Volumes'!B:C,2,FALSE))</f>
        <v>Spider S8-7</v>
      </c>
      <c r="D190" s="413" t="str">
        <f>IF(AND($S$1=1,Q190=0),"",VLOOKUP(B190,'Datenbank Volumes'!B:D,3,FALSE))</f>
        <v>T-Nuts</v>
      </c>
      <c r="E190" s="437">
        <f>VLOOKUP(B190,'Datenbank Volumes'!B:N,10,FALSE)</f>
        <v>13.799999999999999</v>
      </c>
      <c r="F190" s="71">
        <f>IF($A$1=1,"",VLOOKUP(B190,'Datenbank Volumes'!$B$3:$U$1256,8,FALSE))</f>
        <v>314</v>
      </c>
      <c r="G190" s="201" t="s">
        <v>533</v>
      </c>
      <c r="H190" s="445"/>
      <c r="I190" s="331"/>
      <c r="J190" s="334"/>
      <c r="K190" s="337"/>
      <c r="L190" s="340"/>
      <c r="M190" s="442"/>
      <c r="N190" s="443"/>
      <c r="O190" s="444"/>
      <c r="P190" s="343"/>
      <c r="Q190" s="198">
        <f t="shared" si="5"/>
        <v>0</v>
      </c>
      <c r="R190" s="103">
        <f>IF($A$1=1,"",IF($F$5="Corundum(+5%)",1.15*IF(AND('Datenbank Volumes'!J182=1,VOLUMES!G190="YES",SUM(H190:P190)&gt;0),SUM(H190:P190)*F190+(4.5),SUM(H190:P190)*F190),IF(AND('Datenbank Volumes'!J182=1,VOLUMES!G190="YES",SUM(H190:P190)&gt;0),SUM(H190:P190)*F190+(4.5),SUM(H190:P190)*F190)))</f>
        <v>0</v>
      </c>
      <c r="S190" s="403">
        <f>SUM(H190:P190)*VLOOKUP(B190,'Datenbank Volumes'!B:G,4,FALSE)</f>
        <v>0</v>
      </c>
    </row>
    <row r="191" spans="2:19" ht="18.75" x14ac:dyDescent="0.3">
      <c r="B191" s="353" t="s">
        <v>655</v>
      </c>
      <c r="C191" s="413" t="str">
        <f>IF(AND($S$1=1,Q191=0),"",VLOOKUP(B191,'Datenbank Volumes'!B:C,2,FALSE))</f>
        <v>Spider S8-8</v>
      </c>
      <c r="D191" s="413" t="str">
        <f>IF(AND($S$1=1,Q191=0),"",VLOOKUP(B191,'Datenbank Volumes'!B:D,3,FALSE))</f>
        <v>Clean</v>
      </c>
      <c r="E191" s="437">
        <f>VLOOKUP(B191,'Datenbank Volumes'!B:N,10,FALSE)</f>
        <v>13.799999999999999</v>
      </c>
      <c r="F191" s="71">
        <f>IF($A$1=1,"",VLOOKUP(B191,'Datenbank Volumes'!$B$3:$U$1256,8,FALSE))</f>
        <v>296</v>
      </c>
      <c r="G191" s="201" t="s">
        <v>533</v>
      </c>
      <c r="H191" s="445"/>
      <c r="I191" s="331"/>
      <c r="J191" s="334"/>
      <c r="K191" s="337"/>
      <c r="L191" s="340"/>
      <c r="M191" s="442"/>
      <c r="N191" s="443"/>
      <c r="O191" s="444"/>
      <c r="P191" s="343"/>
      <c r="Q191" s="198">
        <f t="shared" si="5"/>
        <v>0</v>
      </c>
      <c r="R191" s="103">
        <f>IF($A$1=1,"",IF($F$5="Corundum(+5%)",1.15*IF(AND('Datenbank Volumes'!J183=1,VOLUMES!G191="YES",SUM(H191:P191)&gt;0),SUM(H191:P191)*F191+(4.5),SUM(H191:P191)*F191),IF(AND('Datenbank Volumes'!J183=1,VOLUMES!G191="YES",SUM(H191:P191)&gt;0),SUM(H191:P191)*F191+(4.5),SUM(H191:P191)*F191)))</f>
        <v>0</v>
      </c>
      <c r="S191" s="403">
        <f>SUM(H191:P191)*VLOOKUP(B191,'Datenbank Volumes'!B:G,4,FALSE)</f>
        <v>0</v>
      </c>
    </row>
    <row r="192" spans="2:19" ht="18.75" x14ac:dyDescent="0.3">
      <c r="B192" s="353" t="s">
        <v>654</v>
      </c>
      <c r="C192" s="413" t="str">
        <f>IF(AND($S$1=1,Q192=0),"",VLOOKUP(B192,'Datenbank Volumes'!B:C,2,FALSE))</f>
        <v>Spider S8-8</v>
      </c>
      <c r="D192" s="413" t="str">
        <f>IF(AND($S$1=1,Q192=0),"",VLOOKUP(B192,'Datenbank Volumes'!B:D,3,FALSE))</f>
        <v>T-Nuts</v>
      </c>
      <c r="E192" s="437">
        <f>VLOOKUP(B192,'Datenbank Volumes'!B:N,10,FALSE)</f>
        <v>13.799999999999999</v>
      </c>
      <c r="F192" s="71">
        <f>IF($A$1=1,"",VLOOKUP(B192,'Datenbank Volumes'!$B$3:$U$1256,8,FALSE))</f>
        <v>314</v>
      </c>
      <c r="G192" s="201" t="s">
        <v>533</v>
      </c>
      <c r="H192" s="445"/>
      <c r="I192" s="331"/>
      <c r="J192" s="334"/>
      <c r="K192" s="337"/>
      <c r="L192" s="340"/>
      <c r="M192" s="442"/>
      <c r="N192" s="443"/>
      <c r="O192" s="444"/>
      <c r="P192" s="343"/>
      <c r="Q192" s="198">
        <f t="shared" si="5"/>
        <v>0</v>
      </c>
      <c r="R192" s="103">
        <f>IF($A$1=1,"",IF($F$5="Corundum(+5%)",1.15*IF(AND('Datenbank Volumes'!J184=1,VOLUMES!G192="YES",SUM(H192:P192)&gt;0),SUM(H192:P192)*F192+(4.5),SUM(H192:P192)*F192),IF(AND('Datenbank Volumes'!J184=1,VOLUMES!G192="YES",SUM(H192:P192)&gt;0),SUM(H192:P192)*F192+(4.5),SUM(H192:P192)*F192)))</f>
        <v>0</v>
      </c>
      <c r="S192" s="403">
        <f>SUM(H192:P192)*VLOOKUP(B192,'Datenbank Volumes'!B:G,4,FALSE)</f>
        <v>0</v>
      </c>
    </row>
    <row r="193" spans="2:19" ht="18.75" x14ac:dyDescent="0.3">
      <c r="B193" s="353" t="s">
        <v>653</v>
      </c>
      <c r="C193" s="413" t="str">
        <f>IF(AND($S$1=1,Q193=0),"",VLOOKUP(B193,'Datenbank Volumes'!B:C,2,FALSE))</f>
        <v>Aire30 S9-1</v>
      </c>
      <c r="D193" s="413" t="str">
        <f>IF(AND($S$1=1,Q193=0),"",VLOOKUP(B193,'Datenbank Volumes'!B:D,3,FALSE))</f>
        <v>Clean</v>
      </c>
      <c r="E193" s="437">
        <f>VLOOKUP(B193,'Datenbank Volumes'!B:N,10,FALSE)</f>
        <v>1.6</v>
      </c>
      <c r="F193" s="71">
        <f>IF($A$1=1,"",VLOOKUP(B193,'Datenbank Volumes'!$B$3:$U$1256,8,FALSE))</f>
        <v>48</v>
      </c>
      <c r="G193" s="201" t="s">
        <v>533</v>
      </c>
      <c r="H193" s="445"/>
      <c r="I193" s="331"/>
      <c r="J193" s="334"/>
      <c r="K193" s="337"/>
      <c r="L193" s="340"/>
      <c r="M193" s="442"/>
      <c r="N193" s="443"/>
      <c r="O193" s="444"/>
      <c r="P193" s="343"/>
      <c r="Q193" s="198">
        <f t="shared" si="5"/>
        <v>0</v>
      </c>
      <c r="R193" s="103">
        <f>IF($A$1=1,"",IF($F$5="Corundum(+5%)",1.15*IF(AND('Datenbank Volumes'!J185=1,VOLUMES!G193="YES",SUM(H193:P193)&gt;0),SUM(H193:P193)*F193+(4.5),SUM(H193:P193)*F193),IF(AND('Datenbank Volumes'!J185=1,VOLUMES!G193="YES",SUM(H193:P193)&gt;0),SUM(H193:P193)*F193+(4.5),SUM(H193:P193)*F193)))</f>
        <v>0</v>
      </c>
      <c r="S193" s="403">
        <f>SUM(H193:P193)*VLOOKUP(B193,'Datenbank Volumes'!B:G,4,FALSE)</f>
        <v>0</v>
      </c>
    </row>
    <row r="194" spans="2:19" ht="18.75" x14ac:dyDescent="0.3">
      <c r="B194" s="353" t="s">
        <v>652</v>
      </c>
      <c r="C194" s="413" t="str">
        <f>IF(AND($S$1=1,Q194=0),"",VLOOKUP(B194,'Datenbank Volumes'!B:C,2,FALSE))</f>
        <v>Aire30 S9-1</v>
      </c>
      <c r="D194" s="413" t="str">
        <f>IF(AND($S$1=1,Q194=0),"",VLOOKUP(B194,'Datenbank Volumes'!B:D,3,FALSE))</f>
        <v>T-Nuts</v>
      </c>
      <c r="E194" s="437">
        <f>VLOOKUP(B194,'Datenbank Volumes'!B:N,10,FALSE)</f>
        <v>1.6</v>
      </c>
      <c r="F194" s="71">
        <f>IF($A$1=1,"",VLOOKUP(B194,'Datenbank Volumes'!$B$3:$U$1256,8,FALSE))</f>
        <v>50</v>
      </c>
      <c r="G194" s="201" t="s">
        <v>533</v>
      </c>
      <c r="H194" s="445"/>
      <c r="I194" s="331"/>
      <c r="J194" s="334"/>
      <c r="K194" s="337"/>
      <c r="L194" s="340"/>
      <c r="M194" s="442"/>
      <c r="N194" s="443"/>
      <c r="O194" s="444"/>
      <c r="P194" s="343"/>
      <c r="Q194" s="198">
        <f t="shared" si="5"/>
        <v>0</v>
      </c>
      <c r="R194" s="103">
        <f>IF($A$1=1,"",IF($F$5="Corundum(+5%)",1.15*IF(AND('Datenbank Volumes'!J186=1,VOLUMES!G194="YES",SUM(H194:P194)&gt;0),SUM(H194:P194)*F194+(4.5),SUM(H194:P194)*F194),IF(AND('Datenbank Volumes'!J186=1,VOLUMES!G194="YES",SUM(H194:P194)&gt;0),SUM(H194:P194)*F194+(4.5),SUM(H194:P194)*F194)))</f>
        <v>0</v>
      </c>
      <c r="S194" s="403">
        <f>SUM(H194:P194)*VLOOKUP(B194,'Datenbank Volumes'!B:G,4,FALSE)</f>
        <v>0</v>
      </c>
    </row>
    <row r="195" spans="2:19" ht="18.75" x14ac:dyDescent="0.3">
      <c r="B195" s="353" t="s">
        <v>651</v>
      </c>
      <c r="C195" s="413" t="str">
        <f>IF(AND($S$1=1,Q195=0),"",VLOOKUP(B195,'Datenbank Volumes'!B:C,2,FALSE))</f>
        <v>Aire30 S9-2</v>
      </c>
      <c r="D195" s="413" t="str">
        <f>IF(AND($S$1=1,Q195=0),"",VLOOKUP(B195,'Datenbank Volumes'!B:D,3,FALSE))</f>
        <v>Clean</v>
      </c>
      <c r="E195" s="437">
        <f>VLOOKUP(B195,'Datenbank Volumes'!B:N,10,FALSE)</f>
        <v>1.6</v>
      </c>
      <c r="F195" s="71">
        <f>IF($A$1=1,"",VLOOKUP(B195,'Datenbank Volumes'!$B$3:$U$1256,8,FALSE))</f>
        <v>48</v>
      </c>
      <c r="G195" s="201" t="s">
        <v>533</v>
      </c>
      <c r="H195" s="445"/>
      <c r="I195" s="331"/>
      <c r="J195" s="334"/>
      <c r="K195" s="337"/>
      <c r="L195" s="340"/>
      <c r="M195" s="442"/>
      <c r="N195" s="443"/>
      <c r="O195" s="444"/>
      <c r="P195" s="343"/>
      <c r="Q195" s="198">
        <f t="shared" si="5"/>
        <v>0</v>
      </c>
      <c r="R195" s="103">
        <f>IF($A$1=1,"",IF($F$5="Corundum(+5%)",1.15*IF(AND('Datenbank Volumes'!J187=1,VOLUMES!G195="YES",SUM(H195:P195)&gt;0),SUM(H195:P195)*F195+(4.5),SUM(H195:P195)*F195),IF(AND('Datenbank Volumes'!J187=1,VOLUMES!G195="YES",SUM(H195:P195)&gt;0),SUM(H195:P195)*F195+(4.5),SUM(H195:P195)*F195)))</f>
        <v>0</v>
      </c>
      <c r="S195" s="403">
        <f>SUM(H195:P195)*VLOOKUP(B195,'Datenbank Volumes'!B:G,4,FALSE)</f>
        <v>0</v>
      </c>
    </row>
    <row r="196" spans="2:19" ht="18.75" x14ac:dyDescent="0.3">
      <c r="B196" s="353" t="s">
        <v>650</v>
      </c>
      <c r="C196" s="413" t="str">
        <f>IF(AND($S$1=1,Q196=0),"",VLOOKUP(B196,'Datenbank Volumes'!B:C,2,FALSE))</f>
        <v>Aire30 S9-2</v>
      </c>
      <c r="D196" s="413" t="str">
        <f>IF(AND($S$1=1,Q196=0),"",VLOOKUP(B196,'Datenbank Volumes'!B:D,3,FALSE))</f>
        <v>T-Nuts</v>
      </c>
      <c r="E196" s="437">
        <f>VLOOKUP(B196,'Datenbank Volumes'!B:N,10,FALSE)</f>
        <v>1.6</v>
      </c>
      <c r="F196" s="71">
        <f>IF($A$1=1,"",VLOOKUP(B196,'Datenbank Volumes'!$B$3:$U$1256,8,FALSE))</f>
        <v>50</v>
      </c>
      <c r="G196" s="201" t="s">
        <v>533</v>
      </c>
      <c r="H196" s="445"/>
      <c r="I196" s="331"/>
      <c r="J196" s="334"/>
      <c r="K196" s="337"/>
      <c r="L196" s="340"/>
      <c r="M196" s="442"/>
      <c r="N196" s="443"/>
      <c r="O196" s="444"/>
      <c r="P196" s="343"/>
      <c r="Q196" s="198">
        <f t="shared" si="5"/>
        <v>0</v>
      </c>
      <c r="R196" s="103">
        <f>IF($A$1=1,"",IF($F$5="Corundum(+5%)",1.15*IF(AND('Datenbank Volumes'!J188=1,VOLUMES!G196="YES",SUM(H196:P196)&gt;0),SUM(H196:P196)*F196+(4.5),SUM(H196:P196)*F196),IF(AND('Datenbank Volumes'!J188=1,VOLUMES!G196="YES",SUM(H196:P196)&gt;0),SUM(H196:P196)*F196+(4.5),SUM(H196:P196)*F196)))</f>
        <v>0</v>
      </c>
      <c r="S196" s="403">
        <f>SUM(H196:P196)*VLOOKUP(B196,'Datenbank Volumes'!B:G,4,FALSE)</f>
        <v>0</v>
      </c>
    </row>
    <row r="197" spans="2:19" ht="18.75" x14ac:dyDescent="0.3">
      <c r="B197" s="353" t="s">
        <v>649</v>
      </c>
      <c r="C197" s="413" t="str">
        <f>IF(AND($S$1=1,Q197=0),"",VLOOKUP(B197,'Datenbank Volumes'!B:C,2,FALSE))</f>
        <v>Aire30 S9-3</v>
      </c>
      <c r="D197" s="413" t="str">
        <f>IF(AND($S$1=1,Q197=0),"",VLOOKUP(B197,'Datenbank Volumes'!B:D,3,FALSE))</f>
        <v>Clean</v>
      </c>
      <c r="E197" s="437">
        <f>VLOOKUP(B197,'Datenbank Volumes'!B:N,10,FALSE)</f>
        <v>1.7000000000000002</v>
      </c>
      <c r="F197" s="71">
        <f>IF($A$1=1,"",VLOOKUP(B197,'Datenbank Volumes'!$B$3:$U$1256,8,FALSE))</f>
        <v>53</v>
      </c>
      <c r="G197" s="201" t="s">
        <v>533</v>
      </c>
      <c r="H197" s="445"/>
      <c r="I197" s="331"/>
      <c r="J197" s="334"/>
      <c r="K197" s="337"/>
      <c r="L197" s="340"/>
      <c r="M197" s="442"/>
      <c r="N197" s="443"/>
      <c r="O197" s="444"/>
      <c r="P197" s="343"/>
      <c r="Q197" s="198">
        <f t="shared" si="5"/>
        <v>0</v>
      </c>
      <c r="R197" s="103">
        <f>IF($A$1=1,"",IF($F$5="Corundum(+5%)",1.15*IF(AND('Datenbank Volumes'!J189=1,VOLUMES!G197="YES",SUM(H197:P197)&gt;0),SUM(H197:P197)*F197+(4.5),SUM(H197:P197)*F197),IF(AND('Datenbank Volumes'!J189=1,VOLUMES!G197="YES",SUM(H197:P197)&gt;0),SUM(H197:P197)*F197+(4.5),SUM(H197:P197)*F197)))</f>
        <v>0</v>
      </c>
      <c r="S197" s="403">
        <f>SUM(H197:P197)*VLOOKUP(B197,'Datenbank Volumes'!B:G,4,FALSE)</f>
        <v>0</v>
      </c>
    </row>
    <row r="198" spans="2:19" ht="18.75" x14ac:dyDescent="0.3">
      <c r="B198" s="353" t="s">
        <v>648</v>
      </c>
      <c r="C198" s="413" t="str">
        <f>IF(AND($S$1=1,Q198=0),"",VLOOKUP(B198,'Datenbank Volumes'!B:C,2,FALSE))</f>
        <v>Aire30 S9-3</v>
      </c>
      <c r="D198" s="413" t="str">
        <f>IF(AND($S$1=1,Q198=0),"",VLOOKUP(B198,'Datenbank Volumes'!B:D,3,FALSE))</f>
        <v>T-Nuts</v>
      </c>
      <c r="E198" s="437">
        <f>VLOOKUP(B198,'Datenbank Volumes'!B:N,10,FALSE)</f>
        <v>1.7000000000000002</v>
      </c>
      <c r="F198" s="71">
        <f>IF($A$1=1,"",VLOOKUP(B198,'Datenbank Volumes'!$B$3:$U$1256,8,FALSE))</f>
        <v>55</v>
      </c>
      <c r="G198" s="201" t="s">
        <v>533</v>
      </c>
      <c r="H198" s="445"/>
      <c r="I198" s="331"/>
      <c r="J198" s="334"/>
      <c r="K198" s="337"/>
      <c r="L198" s="340"/>
      <c r="M198" s="442"/>
      <c r="N198" s="443"/>
      <c r="O198" s="444"/>
      <c r="P198" s="343"/>
      <c r="Q198" s="198">
        <f t="shared" si="5"/>
        <v>0</v>
      </c>
      <c r="R198" s="103">
        <f>IF($A$1=1,"",IF($F$5="Corundum(+5%)",1.15*IF(AND('Datenbank Volumes'!J190=1,VOLUMES!G198="YES",SUM(H198:P198)&gt;0),SUM(H198:P198)*F198+(4.5),SUM(H198:P198)*F198),IF(AND('Datenbank Volumes'!J190=1,VOLUMES!G198="YES",SUM(H198:P198)&gt;0),SUM(H198:P198)*F198+(4.5),SUM(H198:P198)*F198)))</f>
        <v>0</v>
      </c>
      <c r="S198" s="403">
        <f>SUM(H198:P198)*VLOOKUP(B198,'Datenbank Volumes'!B:G,4,FALSE)</f>
        <v>0</v>
      </c>
    </row>
    <row r="199" spans="2:19" ht="18.75" x14ac:dyDescent="0.3">
      <c r="B199" s="353" t="s">
        <v>647</v>
      </c>
      <c r="C199" s="413" t="str">
        <f>IF(AND($S$1=1,Q199=0),"",VLOOKUP(B199,'Datenbank Volumes'!B:C,2,FALSE))</f>
        <v>Aire30 S9-4</v>
      </c>
      <c r="D199" s="413" t="str">
        <f>IF(AND($S$1=1,Q199=0),"",VLOOKUP(B199,'Datenbank Volumes'!B:D,3,FALSE))</f>
        <v>Clean</v>
      </c>
      <c r="E199" s="437">
        <f>VLOOKUP(B199,'Datenbank Volumes'!B:N,10,FALSE)</f>
        <v>1.7000000000000002</v>
      </c>
      <c r="F199" s="71">
        <f>IF($A$1=1,"",VLOOKUP(B199,'Datenbank Volumes'!$B$3:$U$1256,8,FALSE))</f>
        <v>53</v>
      </c>
      <c r="G199" s="201" t="s">
        <v>533</v>
      </c>
      <c r="H199" s="445"/>
      <c r="I199" s="331"/>
      <c r="J199" s="334"/>
      <c r="K199" s="337"/>
      <c r="L199" s="340"/>
      <c r="M199" s="442"/>
      <c r="N199" s="443"/>
      <c r="O199" s="444"/>
      <c r="P199" s="343"/>
      <c r="Q199" s="198">
        <f t="shared" si="5"/>
        <v>0</v>
      </c>
      <c r="R199" s="103">
        <f>IF($A$1=1,"",IF($F$5="Corundum(+5%)",1.15*IF(AND('Datenbank Volumes'!J191=1,VOLUMES!G199="YES",SUM(H199:P199)&gt;0),SUM(H199:P199)*F199+(4.5),SUM(H199:P199)*F199),IF(AND('Datenbank Volumes'!J191=1,VOLUMES!G199="YES",SUM(H199:P199)&gt;0),SUM(H199:P199)*F199+(4.5),SUM(H199:P199)*F199)))</f>
        <v>0</v>
      </c>
      <c r="S199" s="403">
        <f>SUM(H199:P199)*VLOOKUP(B199,'Datenbank Volumes'!B:G,4,FALSE)</f>
        <v>0</v>
      </c>
    </row>
    <row r="200" spans="2:19" ht="18.75" x14ac:dyDescent="0.3">
      <c r="B200" s="353" t="s">
        <v>646</v>
      </c>
      <c r="C200" s="413" t="str">
        <f>IF(AND($S$1=1,Q200=0),"",VLOOKUP(B200,'Datenbank Volumes'!B:C,2,FALSE))</f>
        <v>Aire30 S9-4</v>
      </c>
      <c r="D200" s="413" t="str">
        <f>IF(AND($S$1=1,Q200=0),"",VLOOKUP(B200,'Datenbank Volumes'!B:D,3,FALSE))</f>
        <v>T-Nuts</v>
      </c>
      <c r="E200" s="437">
        <f>VLOOKUP(B200,'Datenbank Volumes'!B:N,10,FALSE)</f>
        <v>1.7000000000000002</v>
      </c>
      <c r="F200" s="71">
        <f>IF($A$1=1,"",VLOOKUP(B200,'Datenbank Volumes'!$B$3:$U$1256,8,FALSE))</f>
        <v>55</v>
      </c>
      <c r="G200" s="201" t="s">
        <v>533</v>
      </c>
      <c r="H200" s="445"/>
      <c r="I200" s="331"/>
      <c r="J200" s="334"/>
      <c r="K200" s="337"/>
      <c r="L200" s="340"/>
      <c r="M200" s="442"/>
      <c r="N200" s="443"/>
      <c r="O200" s="444"/>
      <c r="P200" s="343"/>
      <c r="Q200" s="198">
        <f t="shared" si="5"/>
        <v>0</v>
      </c>
      <c r="R200" s="103">
        <f>IF($A$1=1,"",IF($F$5="Corundum(+5%)",1.15*IF(AND('Datenbank Volumes'!J192=1,VOLUMES!G200="YES",SUM(H200:P200)&gt;0),SUM(H200:P200)*F200+(4.5),SUM(H200:P200)*F200),IF(AND('Datenbank Volumes'!J192=1,VOLUMES!G200="YES",SUM(H200:P200)&gt;0),SUM(H200:P200)*F200+(4.5),SUM(H200:P200)*F200)))</f>
        <v>0</v>
      </c>
      <c r="S200" s="403">
        <f>SUM(H200:P200)*VLOOKUP(B200,'Datenbank Volumes'!B:G,4,FALSE)</f>
        <v>0</v>
      </c>
    </row>
    <row r="201" spans="2:19" ht="18.75" x14ac:dyDescent="0.3">
      <c r="B201" s="353" t="s">
        <v>645</v>
      </c>
      <c r="C201" s="413" t="str">
        <f>IF(AND($S$1=1,Q201=0),"",VLOOKUP(B201,'Datenbank Volumes'!B:C,2,FALSE))</f>
        <v>Aire30 S9-5</v>
      </c>
      <c r="D201" s="413" t="str">
        <f>IF(AND($S$1=1,Q201=0),"",VLOOKUP(B201,'Datenbank Volumes'!B:D,3,FALSE))</f>
        <v>Clean</v>
      </c>
      <c r="E201" s="437">
        <f>VLOOKUP(B201,'Datenbank Volumes'!B:N,10,FALSE)</f>
        <v>1.7000000000000002</v>
      </c>
      <c r="F201" s="71">
        <f>IF($A$1=1,"",VLOOKUP(B201,'Datenbank Volumes'!$B$3:$U$1256,8,FALSE))</f>
        <v>54</v>
      </c>
      <c r="G201" s="201" t="s">
        <v>533</v>
      </c>
      <c r="H201" s="445"/>
      <c r="I201" s="331"/>
      <c r="J201" s="334"/>
      <c r="K201" s="337"/>
      <c r="L201" s="340"/>
      <c r="M201" s="442"/>
      <c r="N201" s="443"/>
      <c r="O201" s="444"/>
      <c r="P201" s="343"/>
      <c r="Q201" s="198">
        <f t="shared" si="5"/>
        <v>0</v>
      </c>
      <c r="R201" s="103">
        <f>IF($A$1=1,"",IF($F$5="Corundum(+5%)",1.15*IF(AND('Datenbank Volumes'!J193=1,VOLUMES!G201="YES",SUM(H201:P201)&gt;0),SUM(H201:P201)*F201+(4.5),SUM(H201:P201)*F201),IF(AND('Datenbank Volumes'!J193=1,VOLUMES!G201="YES",SUM(H201:P201)&gt;0),SUM(H201:P201)*F201+(4.5),SUM(H201:P201)*F201)))</f>
        <v>0</v>
      </c>
      <c r="S201" s="403">
        <f>SUM(H201:P201)*VLOOKUP(B201,'Datenbank Volumes'!B:G,4,FALSE)</f>
        <v>0</v>
      </c>
    </row>
    <row r="202" spans="2:19" ht="18.75" x14ac:dyDescent="0.3">
      <c r="B202" s="353" t="s">
        <v>644</v>
      </c>
      <c r="C202" s="413" t="str">
        <f>IF(AND($S$1=1,Q202=0),"",VLOOKUP(B202,'Datenbank Volumes'!B:C,2,FALSE))</f>
        <v>Aire30 S9-5</v>
      </c>
      <c r="D202" s="413" t="str">
        <f>IF(AND($S$1=1,Q202=0),"",VLOOKUP(B202,'Datenbank Volumes'!B:D,3,FALSE))</f>
        <v>T-Nuts</v>
      </c>
      <c r="E202" s="437">
        <f>VLOOKUP(B202,'Datenbank Volumes'!B:N,10,FALSE)</f>
        <v>1.7000000000000002</v>
      </c>
      <c r="F202" s="71">
        <f>IF($A$1=1,"",VLOOKUP(B202,'Datenbank Volumes'!$B$3:$U$1256,8,FALSE))</f>
        <v>57</v>
      </c>
      <c r="G202" s="201" t="s">
        <v>533</v>
      </c>
      <c r="H202" s="445"/>
      <c r="I202" s="331"/>
      <c r="J202" s="334"/>
      <c r="K202" s="337"/>
      <c r="L202" s="340"/>
      <c r="M202" s="442"/>
      <c r="N202" s="443"/>
      <c r="O202" s="444"/>
      <c r="P202" s="343"/>
      <c r="Q202" s="198">
        <f t="shared" si="5"/>
        <v>0</v>
      </c>
      <c r="R202" s="103">
        <f>IF($A$1=1,"",IF($F$5="Corundum(+5%)",1.15*IF(AND('Datenbank Volumes'!J194=1,VOLUMES!G202="YES",SUM(H202:P202)&gt;0),SUM(H202:P202)*F202+(4.5),SUM(H202:P202)*F202),IF(AND('Datenbank Volumes'!J194=1,VOLUMES!G202="YES",SUM(H202:P202)&gt;0),SUM(H202:P202)*F202+(4.5),SUM(H202:P202)*F202)))</f>
        <v>0</v>
      </c>
      <c r="S202" s="403">
        <f>SUM(H202:P202)*VLOOKUP(B202,'Datenbank Volumes'!B:G,4,FALSE)</f>
        <v>0</v>
      </c>
    </row>
    <row r="203" spans="2:19" ht="18.75" x14ac:dyDescent="0.3">
      <c r="B203" s="353" t="s">
        <v>643</v>
      </c>
      <c r="C203" s="413" t="str">
        <f>IF(AND($S$1=1,Q203=0),"",VLOOKUP(B203,'Datenbank Volumes'!B:C,2,FALSE))</f>
        <v>Aire30 S9-6</v>
      </c>
      <c r="D203" s="413" t="str">
        <f>IF(AND($S$1=1,Q203=0),"",VLOOKUP(B203,'Datenbank Volumes'!B:D,3,FALSE))</f>
        <v>Clean</v>
      </c>
      <c r="E203" s="437">
        <f>VLOOKUP(B203,'Datenbank Volumes'!B:N,10,FALSE)</f>
        <v>1.7000000000000002</v>
      </c>
      <c r="F203" s="71">
        <f>IF($A$1=1,"",VLOOKUP(B203,'Datenbank Volumes'!$B$3:$U$1256,8,FALSE))</f>
        <v>54</v>
      </c>
      <c r="G203" s="201" t="s">
        <v>533</v>
      </c>
      <c r="H203" s="445"/>
      <c r="I203" s="331"/>
      <c r="J203" s="334"/>
      <c r="K203" s="337"/>
      <c r="L203" s="340"/>
      <c r="M203" s="442"/>
      <c r="N203" s="443"/>
      <c r="O203" s="444"/>
      <c r="P203" s="343"/>
      <c r="Q203" s="198">
        <f t="shared" si="5"/>
        <v>0</v>
      </c>
      <c r="R203" s="103">
        <f>IF($A$1=1,"",IF($F$5="Corundum(+5%)",1.15*IF(AND('Datenbank Volumes'!J195=1,VOLUMES!G203="YES",SUM(H203:P203)&gt;0),SUM(H203:P203)*F203+(4.5),SUM(H203:P203)*F203),IF(AND('Datenbank Volumes'!J195=1,VOLUMES!G203="YES",SUM(H203:P203)&gt;0),SUM(H203:P203)*F203+(4.5),SUM(H203:P203)*F203)))</f>
        <v>0</v>
      </c>
      <c r="S203" s="403">
        <f>SUM(H203:P203)*VLOOKUP(B203,'Datenbank Volumes'!B:G,4,FALSE)</f>
        <v>0</v>
      </c>
    </row>
    <row r="204" spans="2:19" ht="18.75" x14ac:dyDescent="0.3">
      <c r="B204" s="353" t="s">
        <v>642</v>
      </c>
      <c r="C204" s="413" t="str">
        <f>IF(AND($S$1=1,Q204=0),"",VLOOKUP(B204,'Datenbank Volumes'!B:C,2,FALSE))</f>
        <v>Aire30 S9-6</v>
      </c>
      <c r="D204" s="413" t="str">
        <f>IF(AND($S$1=1,Q204=0),"",VLOOKUP(B204,'Datenbank Volumes'!B:D,3,FALSE))</f>
        <v>T-Nuts</v>
      </c>
      <c r="E204" s="437">
        <f>VLOOKUP(B204,'Datenbank Volumes'!B:N,10,FALSE)</f>
        <v>1.7000000000000002</v>
      </c>
      <c r="F204" s="71">
        <f>IF($A$1=1,"",VLOOKUP(B204,'Datenbank Volumes'!$B$3:$U$1256,8,FALSE))</f>
        <v>57</v>
      </c>
      <c r="G204" s="201" t="s">
        <v>533</v>
      </c>
      <c r="H204" s="445"/>
      <c r="I204" s="331"/>
      <c r="J204" s="334"/>
      <c r="K204" s="337"/>
      <c r="L204" s="340"/>
      <c r="M204" s="442"/>
      <c r="N204" s="443"/>
      <c r="O204" s="444"/>
      <c r="P204" s="343"/>
      <c r="Q204" s="198">
        <f t="shared" si="5"/>
        <v>0</v>
      </c>
      <c r="R204" s="103">
        <f>IF($A$1=1,"",IF($F$5="Corundum(+5%)",1.15*IF(AND('Datenbank Volumes'!J196=1,VOLUMES!G204="YES",SUM(H204:P204)&gt;0),SUM(H204:P204)*F204+(4.5),SUM(H204:P204)*F204),IF(AND('Datenbank Volumes'!J196=1,VOLUMES!G204="YES",SUM(H204:P204)&gt;0),SUM(H204:P204)*F204+(4.5),SUM(H204:P204)*F204)))</f>
        <v>0</v>
      </c>
      <c r="S204" s="403">
        <f>SUM(H204:P204)*VLOOKUP(B204,'Datenbank Volumes'!B:G,4,FALSE)</f>
        <v>0</v>
      </c>
    </row>
    <row r="205" spans="2:19" ht="18.75" x14ac:dyDescent="0.3">
      <c r="B205" s="353" t="s">
        <v>641</v>
      </c>
      <c r="C205" s="413" t="str">
        <f>IF(AND($S$1=1,Q205=0),"",VLOOKUP(B205,'Datenbank Volumes'!B:C,2,FALSE))</f>
        <v>Aire30 S9-7</v>
      </c>
      <c r="D205" s="413" t="str">
        <f>IF(AND($S$1=1,Q205=0),"",VLOOKUP(B205,'Datenbank Volumes'!B:D,3,FALSE))</f>
        <v>Clean</v>
      </c>
      <c r="E205" s="437">
        <f>VLOOKUP(B205,'Datenbank Volumes'!B:N,10,FALSE)</f>
        <v>1.9000000000000001</v>
      </c>
      <c r="F205" s="71">
        <f>IF($A$1=1,"",VLOOKUP(B205,'Datenbank Volumes'!$B$3:$U$1256,8,FALSE))</f>
        <v>54</v>
      </c>
      <c r="G205" s="201" t="s">
        <v>533</v>
      </c>
      <c r="H205" s="445"/>
      <c r="I205" s="331"/>
      <c r="J205" s="334"/>
      <c r="K205" s="337"/>
      <c r="L205" s="340"/>
      <c r="M205" s="442"/>
      <c r="N205" s="443"/>
      <c r="O205" s="444"/>
      <c r="P205" s="343"/>
      <c r="Q205" s="198">
        <f t="shared" si="5"/>
        <v>0</v>
      </c>
      <c r="R205" s="103">
        <f>IF($A$1=1,"",IF($F$5="Corundum(+5%)",1.15*IF(AND('Datenbank Volumes'!J197=1,VOLUMES!G205="YES",SUM(H205:P205)&gt;0),SUM(H205:P205)*F205+(4.5),SUM(H205:P205)*F205),IF(AND('Datenbank Volumes'!J197=1,VOLUMES!G205="YES",SUM(H205:P205)&gt;0),SUM(H205:P205)*F205+(4.5),SUM(H205:P205)*F205)))</f>
        <v>0</v>
      </c>
      <c r="S205" s="403">
        <f>SUM(H205:P205)*VLOOKUP(B205,'Datenbank Volumes'!B:G,4,FALSE)</f>
        <v>0</v>
      </c>
    </row>
    <row r="206" spans="2:19" ht="18.75" x14ac:dyDescent="0.3">
      <c r="B206" s="353" t="s">
        <v>640</v>
      </c>
      <c r="C206" s="413" t="str">
        <f>IF(AND($S$1=1,Q206=0),"",VLOOKUP(B206,'Datenbank Volumes'!B:C,2,FALSE))</f>
        <v>Aire30 S9-7</v>
      </c>
      <c r="D206" s="413" t="str">
        <f>IF(AND($S$1=1,Q206=0),"",VLOOKUP(B206,'Datenbank Volumes'!B:D,3,FALSE))</f>
        <v>T-Nuts</v>
      </c>
      <c r="E206" s="437">
        <f>VLOOKUP(B206,'Datenbank Volumes'!B:N,10,FALSE)</f>
        <v>1.9000000000000001</v>
      </c>
      <c r="F206" s="71">
        <f>IF($A$1=1,"",VLOOKUP(B206,'Datenbank Volumes'!$B$3:$U$1256,8,FALSE))</f>
        <v>57</v>
      </c>
      <c r="G206" s="201" t="s">
        <v>533</v>
      </c>
      <c r="H206" s="445"/>
      <c r="I206" s="331"/>
      <c r="J206" s="334"/>
      <c r="K206" s="337"/>
      <c r="L206" s="340"/>
      <c r="M206" s="442"/>
      <c r="N206" s="443"/>
      <c r="O206" s="444"/>
      <c r="P206" s="343"/>
      <c r="Q206" s="198">
        <f t="shared" si="5"/>
        <v>0</v>
      </c>
      <c r="R206" s="103">
        <f>IF($A$1=1,"",IF($F$5="Corundum(+5%)",1.15*IF(AND('Datenbank Volumes'!J198=1,VOLUMES!G206="YES",SUM(H206:P206)&gt;0),SUM(H206:P206)*F206+(4.5),SUM(H206:P206)*F206),IF(AND('Datenbank Volumes'!J198=1,VOLUMES!G206="YES",SUM(H206:P206)&gt;0),SUM(H206:P206)*F206+(4.5),SUM(H206:P206)*F206)))</f>
        <v>0</v>
      </c>
      <c r="S206" s="403">
        <f>SUM(H206:P206)*VLOOKUP(B206,'Datenbank Volumes'!B:G,4,FALSE)</f>
        <v>0</v>
      </c>
    </row>
    <row r="207" spans="2:19" ht="18.75" x14ac:dyDescent="0.3">
      <c r="B207" s="353" t="s">
        <v>639</v>
      </c>
      <c r="C207" s="413" t="str">
        <f>IF(AND($S$1=1,Q207=0),"",VLOOKUP(B207,'Datenbank Volumes'!B:C,2,FALSE))</f>
        <v>Aire30 S9-8</v>
      </c>
      <c r="D207" s="413" t="str">
        <f>IF(AND($S$1=1,Q207=0),"",VLOOKUP(B207,'Datenbank Volumes'!B:D,3,FALSE))</f>
        <v>Clean</v>
      </c>
      <c r="E207" s="437">
        <f>VLOOKUP(B207,'Datenbank Volumes'!B:N,10,FALSE)</f>
        <v>1.9000000000000001</v>
      </c>
      <c r="F207" s="71">
        <f>IF($A$1=1,"",VLOOKUP(B207,'Datenbank Volumes'!$B$3:$U$1256,8,FALSE))</f>
        <v>54</v>
      </c>
      <c r="G207" s="201" t="s">
        <v>533</v>
      </c>
      <c r="H207" s="445"/>
      <c r="I207" s="331"/>
      <c r="J207" s="334"/>
      <c r="K207" s="337"/>
      <c r="L207" s="340"/>
      <c r="M207" s="442"/>
      <c r="N207" s="443"/>
      <c r="O207" s="444"/>
      <c r="P207" s="343"/>
      <c r="Q207" s="198">
        <f t="shared" si="5"/>
        <v>0</v>
      </c>
      <c r="R207" s="103">
        <f>IF($A$1=1,"",IF($F$5="Corundum(+5%)",1.15*IF(AND('Datenbank Volumes'!J199=1,VOLUMES!G207="YES",SUM(H207:P207)&gt;0),SUM(H207:P207)*F207+(4.5),SUM(H207:P207)*F207),IF(AND('Datenbank Volumes'!J199=1,VOLUMES!G207="YES",SUM(H207:P207)&gt;0),SUM(H207:P207)*F207+(4.5),SUM(H207:P207)*F207)))</f>
        <v>0</v>
      </c>
      <c r="S207" s="403">
        <f>SUM(H207:P207)*VLOOKUP(B207,'Datenbank Volumes'!B:G,4,FALSE)</f>
        <v>0</v>
      </c>
    </row>
    <row r="208" spans="2:19" ht="18.75" x14ac:dyDescent="0.3">
      <c r="B208" s="353" t="s">
        <v>638</v>
      </c>
      <c r="C208" s="413" t="str">
        <f>IF(AND($S$1=1,Q208=0),"",VLOOKUP(B208,'Datenbank Volumes'!B:C,2,FALSE))</f>
        <v>Aire30 S9-8</v>
      </c>
      <c r="D208" s="413" t="str">
        <f>IF(AND($S$1=1,Q208=0),"",VLOOKUP(B208,'Datenbank Volumes'!B:D,3,FALSE))</f>
        <v>T-Nuts</v>
      </c>
      <c r="E208" s="437">
        <f>VLOOKUP(B208,'Datenbank Volumes'!B:N,10,FALSE)</f>
        <v>1.9000000000000001</v>
      </c>
      <c r="F208" s="71">
        <f>IF($A$1=1,"",VLOOKUP(B208,'Datenbank Volumes'!$B$3:$U$1256,8,FALSE))</f>
        <v>57</v>
      </c>
      <c r="G208" s="201" t="s">
        <v>533</v>
      </c>
      <c r="H208" s="445"/>
      <c r="I208" s="331"/>
      <c r="J208" s="334"/>
      <c r="K208" s="337"/>
      <c r="L208" s="340"/>
      <c r="M208" s="442"/>
      <c r="N208" s="443"/>
      <c r="O208" s="444"/>
      <c r="P208" s="343"/>
      <c r="Q208" s="198">
        <f t="shared" si="5"/>
        <v>0</v>
      </c>
      <c r="R208" s="103">
        <f>IF($A$1=1,"",IF($F$5="Corundum(+5%)",1.15*IF(AND('Datenbank Volumes'!J200=1,VOLUMES!G208="YES",SUM(H208:P208)&gt;0),SUM(H208:P208)*F208+(4.5),SUM(H208:P208)*F208),IF(AND('Datenbank Volumes'!J200=1,VOLUMES!G208="YES",SUM(H208:P208)&gt;0),SUM(H208:P208)*F208+(4.5),SUM(H208:P208)*F208)))</f>
        <v>0</v>
      </c>
      <c r="S208" s="403">
        <f>SUM(H208:P208)*VLOOKUP(B208,'Datenbank Volumes'!B:G,4,FALSE)</f>
        <v>0</v>
      </c>
    </row>
    <row r="209" spans="2:19" ht="18.75" x14ac:dyDescent="0.3">
      <c r="B209" s="353" t="s">
        <v>637</v>
      </c>
      <c r="C209" s="413" t="str">
        <f>IF(AND($S$1=1,Q209=0),"",VLOOKUP(B209,'Datenbank Volumes'!B:C,2,FALSE))</f>
        <v>Aire40 S10-1</v>
      </c>
      <c r="D209" s="413" t="str">
        <f>IF(AND($S$1=1,Q209=0),"",VLOOKUP(B209,'Datenbank Volumes'!B:D,3,FALSE))</f>
        <v>Clean</v>
      </c>
      <c r="E209" s="437">
        <f>VLOOKUP(B209,'Datenbank Volumes'!B:N,10,FALSE)</f>
        <v>2.4</v>
      </c>
      <c r="F209" s="71">
        <f>IF($A$1=1,"",VLOOKUP(B209,'Datenbank Volumes'!$B$3:$U$1256,8,FALSE))</f>
        <v>73</v>
      </c>
      <c r="G209" s="201" t="s">
        <v>533</v>
      </c>
      <c r="H209" s="445"/>
      <c r="I209" s="331"/>
      <c r="J209" s="334"/>
      <c r="K209" s="337"/>
      <c r="L209" s="340"/>
      <c r="M209" s="442"/>
      <c r="N209" s="443"/>
      <c r="O209" s="444"/>
      <c r="P209" s="343"/>
      <c r="Q209" s="198">
        <f t="shared" si="5"/>
        <v>0</v>
      </c>
      <c r="R209" s="103">
        <f>IF($A$1=1,"",IF($F$5="Corundum(+5%)",1.15*IF(AND('Datenbank Volumes'!J201=1,VOLUMES!G209="YES",SUM(H209:P209)&gt;0),SUM(H209:P209)*F209+(4.5),SUM(H209:P209)*F209),IF(AND('Datenbank Volumes'!J201=1,VOLUMES!G209="YES",SUM(H209:P209)&gt;0),SUM(H209:P209)*F209+(4.5),SUM(H209:P209)*F209)))</f>
        <v>0</v>
      </c>
      <c r="S209" s="403">
        <f>SUM(H209:P209)*VLOOKUP(B209,'Datenbank Volumes'!B:G,4,FALSE)</f>
        <v>0</v>
      </c>
    </row>
    <row r="210" spans="2:19" ht="18.75" x14ac:dyDescent="0.3">
      <c r="B210" s="353" t="s">
        <v>636</v>
      </c>
      <c r="C210" s="413" t="str">
        <f>IF(AND($S$1=1,Q210=0),"",VLOOKUP(B210,'Datenbank Volumes'!B:C,2,FALSE))</f>
        <v>Aire40 S10-1</v>
      </c>
      <c r="D210" s="413" t="str">
        <f>IF(AND($S$1=1,Q210=0),"",VLOOKUP(B210,'Datenbank Volumes'!B:D,3,FALSE))</f>
        <v>T-Nuts</v>
      </c>
      <c r="E210" s="437">
        <f>VLOOKUP(B210,'Datenbank Volumes'!B:N,10,FALSE)</f>
        <v>2.4</v>
      </c>
      <c r="F210" s="71">
        <f>IF($A$1=1,"",VLOOKUP(B210,'Datenbank Volumes'!$B$3:$U$1256,8,FALSE))</f>
        <v>77</v>
      </c>
      <c r="G210" s="201" t="s">
        <v>533</v>
      </c>
      <c r="H210" s="445"/>
      <c r="I210" s="331"/>
      <c r="J210" s="334"/>
      <c r="K210" s="337"/>
      <c r="L210" s="340"/>
      <c r="M210" s="442"/>
      <c r="N210" s="443"/>
      <c r="O210" s="444"/>
      <c r="P210" s="343"/>
      <c r="Q210" s="198">
        <f t="shared" si="5"/>
        <v>0</v>
      </c>
      <c r="R210" s="103">
        <f>IF($A$1=1,"",IF($F$5="Corundum(+5%)",1.15*IF(AND('Datenbank Volumes'!J202=1,VOLUMES!G210="YES",SUM(H210:P210)&gt;0),SUM(H210:P210)*F210+(4.5),SUM(H210:P210)*F210),IF(AND('Datenbank Volumes'!J202=1,VOLUMES!G210="YES",SUM(H210:P210)&gt;0),SUM(H210:P210)*F210+(4.5),SUM(H210:P210)*F210)))</f>
        <v>0</v>
      </c>
      <c r="S210" s="403">
        <f>SUM(H210:P210)*VLOOKUP(B210,'Datenbank Volumes'!B:G,4,FALSE)</f>
        <v>0</v>
      </c>
    </row>
    <row r="211" spans="2:19" ht="18.75" x14ac:dyDescent="0.3">
      <c r="B211" s="353" t="s">
        <v>635</v>
      </c>
      <c r="C211" s="413" t="str">
        <f>IF(AND($S$1=1,Q211=0),"",VLOOKUP(B211,'Datenbank Volumes'!B:C,2,FALSE))</f>
        <v>Aire40 S10-2</v>
      </c>
      <c r="D211" s="413" t="str">
        <f>IF(AND($S$1=1,Q211=0),"",VLOOKUP(B211,'Datenbank Volumes'!B:D,3,FALSE))</f>
        <v>Clean</v>
      </c>
      <c r="E211" s="437">
        <f>VLOOKUP(B211,'Datenbank Volumes'!B:N,10,FALSE)</f>
        <v>2.4</v>
      </c>
      <c r="F211" s="71">
        <f>IF($A$1=1,"",VLOOKUP(B211,'Datenbank Volumes'!$B$3:$U$1256,8,FALSE))</f>
        <v>73</v>
      </c>
      <c r="G211" s="201" t="s">
        <v>533</v>
      </c>
      <c r="H211" s="445"/>
      <c r="I211" s="331"/>
      <c r="J211" s="334"/>
      <c r="K211" s="337"/>
      <c r="L211" s="340"/>
      <c r="M211" s="442"/>
      <c r="N211" s="443"/>
      <c r="O211" s="444"/>
      <c r="P211" s="343"/>
      <c r="Q211" s="198">
        <f t="shared" si="5"/>
        <v>0</v>
      </c>
      <c r="R211" s="103">
        <f>IF($A$1=1,"",IF($F$5="Corundum(+5%)",1.15*IF(AND('Datenbank Volumes'!J203=1,VOLUMES!G211="YES",SUM(H211:P211)&gt;0),SUM(H211:P211)*F211+(4.5),SUM(H211:P211)*F211),IF(AND('Datenbank Volumes'!J203=1,VOLUMES!G211="YES",SUM(H211:P211)&gt;0),SUM(H211:P211)*F211+(4.5),SUM(H211:P211)*F211)))</f>
        <v>0</v>
      </c>
      <c r="S211" s="403">
        <f>SUM(H211:P211)*VLOOKUP(B211,'Datenbank Volumes'!B:G,4,FALSE)</f>
        <v>0</v>
      </c>
    </row>
    <row r="212" spans="2:19" ht="18.75" x14ac:dyDescent="0.3">
      <c r="B212" s="353" t="s">
        <v>634</v>
      </c>
      <c r="C212" s="413" t="str">
        <f>IF(AND($S$1=1,Q212=0),"",VLOOKUP(B212,'Datenbank Volumes'!B:C,2,FALSE))</f>
        <v>Aire40 S10-2</v>
      </c>
      <c r="D212" s="413" t="str">
        <f>IF(AND($S$1=1,Q212=0),"",VLOOKUP(B212,'Datenbank Volumes'!B:D,3,FALSE))</f>
        <v>T-Nuts</v>
      </c>
      <c r="E212" s="437">
        <f>VLOOKUP(B212,'Datenbank Volumes'!B:N,10,FALSE)</f>
        <v>2.4</v>
      </c>
      <c r="F212" s="71">
        <f>IF($A$1=1,"",VLOOKUP(B212,'Datenbank Volumes'!$B$3:$U$1256,8,FALSE))</f>
        <v>77</v>
      </c>
      <c r="G212" s="201" t="s">
        <v>533</v>
      </c>
      <c r="H212" s="445"/>
      <c r="I212" s="331"/>
      <c r="J212" s="334"/>
      <c r="K212" s="337"/>
      <c r="L212" s="340"/>
      <c r="M212" s="442"/>
      <c r="N212" s="443"/>
      <c r="O212" s="444"/>
      <c r="P212" s="343"/>
      <c r="Q212" s="198">
        <f t="shared" si="5"/>
        <v>0</v>
      </c>
      <c r="R212" s="103">
        <f>IF($A$1=1,"",IF($F$5="Corundum(+5%)",1.15*IF(AND('Datenbank Volumes'!J204=1,VOLUMES!G212="YES",SUM(H212:P212)&gt;0),SUM(H212:P212)*F212+(4.5),SUM(H212:P212)*F212),IF(AND('Datenbank Volumes'!J204=1,VOLUMES!G212="YES",SUM(H212:P212)&gt;0),SUM(H212:P212)*F212+(4.5),SUM(H212:P212)*F212)))</f>
        <v>0</v>
      </c>
      <c r="S212" s="403">
        <f>SUM(H212:P212)*VLOOKUP(B212,'Datenbank Volumes'!B:G,4,FALSE)</f>
        <v>0</v>
      </c>
    </row>
    <row r="213" spans="2:19" ht="18.75" x14ac:dyDescent="0.3">
      <c r="B213" s="353" t="s">
        <v>633</v>
      </c>
      <c r="C213" s="413" t="str">
        <f>IF(AND($S$1=1,Q213=0),"",VLOOKUP(B213,'Datenbank Volumes'!B:C,2,FALSE))</f>
        <v>Aire40 S10-3</v>
      </c>
      <c r="D213" s="413" t="str">
        <f>IF(AND($S$1=1,Q213=0),"",VLOOKUP(B213,'Datenbank Volumes'!B:D,3,FALSE))</f>
        <v>Clean</v>
      </c>
      <c r="E213" s="437">
        <f>VLOOKUP(B213,'Datenbank Volumes'!B:N,10,FALSE)</f>
        <v>2.7</v>
      </c>
      <c r="F213" s="71">
        <f>IF($A$1=1,"",VLOOKUP(B213,'Datenbank Volumes'!$B$3:$U$1256,8,FALSE))</f>
        <v>76</v>
      </c>
      <c r="G213" s="201" t="s">
        <v>533</v>
      </c>
      <c r="H213" s="445"/>
      <c r="I213" s="331"/>
      <c r="J213" s="334"/>
      <c r="K213" s="337"/>
      <c r="L213" s="340"/>
      <c r="M213" s="442"/>
      <c r="N213" s="443"/>
      <c r="O213" s="444"/>
      <c r="P213" s="343"/>
      <c r="Q213" s="198">
        <f t="shared" si="5"/>
        <v>0</v>
      </c>
      <c r="R213" s="103">
        <f>IF($A$1=1,"",IF($F$5="Corundum(+5%)",1.15*IF(AND('Datenbank Volumes'!J205=1,VOLUMES!G213="YES",SUM(H213:P213)&gt;0),SUM(H213:P213)*F213+(4.5),SUM(H213:P213)*F213),IF(AND('Datenbank Volumes'!J205=1,VOLUMES!G213="YES",SUM(H213:P213)&gt;0),SUM(H213:P213)*F213+(4.5),SUM(H213:P213)*F213)))</f>
        <v>0</v>
      </c>
      <c r="S213" s="403">
        <f>SUM(H213:P213)*VLOOKUP(B213,'Datenbank Volumes'!B:G,4,FALSE)</f>
        <v>0</v>
      </c>
    </row>
    <row r="214" spans="2:19" ht="18.75" x14ac:dyDescent="0.3">
      <c r="B214" s="353" t="s">
        <v>632</v>
      </c>
      <c r="C214" s="413" t="str">
        <f>IF(AND($S$1=1,Q214=0),"",VLOOKUP(B214,'Datenbank Volumes'!B:C,2,FALSE))</f>
        <v>Aire40 S10-3</v>
      </c>
      <c r="D214" s="413" t="str">
        <f>IF(AND($S$1=1,Q214=0),"",VLOOKUP(B214,'Datenbank Volumes'!B:D,3,FALSE))</f>
        <v>T-Nuts</v>
      </c>
      <c r="E214" s="437">
        <f>VLOOKUP(B214,'Datenbank Volumes'!B:N,10,FALSE)</f>
        <v>2.7</v>
      </c>
      <c r="F214" s="71">
        <f>IF($A$1=1,"",VLOOKUP(B214,'Datenbank Volumes'!$B$3:$U$1256,8,FALSE))</f>
        <v>81</v>
      </c>
      <c r="G214" s="201" t="s">
        <v>533</v>
      </c>
      <c r="H214" s="445"/>
      <c r="I214" s="331"/>
      <c r="J214" s="334"/>
      <c r="K214" s="337"/>
      <c r="L214" s="340"/>
      <c r="M214" s="442"/>
      <c r="N214" s="443"/>
      <c r="O214" s="444"/>
      <c r="P214" s="343"/>
      <c r="Q214" s="198">
        <f t="shared" si="5"/>
        <v>0</v>
      </c>
      <c r="R214" s="103">
        <f>IF($A$1=1,"",IF($F$5="Corundum(+5%)",1.15*IF(AND('Datenbank Volumes'!J206=1,VOLUMES!G214="YES",SUM(H214:P214)&gt;0),SUM(H214:P214)*F214+(4.5),SUM(H214:P214)*F214),IF(AND('Datenbank Volumes'!J206=1,VOLUMES!G214="YES",SUM(H214:P214)&gt;0),SUM(H214:P214)*F214+(4.5),SUM(H214:P214)*F214)))</f>
        <v>0</v>
      </c>
      <c r="S214" s="403">
        <f>SUM(H214:P214)*VLOOKUP(B214,'Datenbank Volumes'!B:G,4,FALSE)</f>
        <v>0</v>
      </c>
    </row>
    <row r="215" spans="2:19" ht="18.75" x14ac:dyDescent="0.3">
      <c r="B215" s="353" t="s">
        <v>631</v>
      </c>
      <c r="C215" s="413" t="str">
        <f>IF(AND($S$1=1,Q215=0),"",VLOOKUP(B215,'Datenbank Volumes'!B:C,2,FALSE))</f>
        <v>Aire40 S10-4</v>
      </c>
      <c r="D215" s="413" t="str">
        <f>IF(AND($S$1=1,Q215=0),"",VLOOKUP(B215,'Datenbank Volumes'!B:D,3,FALSE))</f>
        <v>Clean</v>
      </c>
      <c r="E215" s="437">
        <f>VLOOKUP(B215,'Datenbank Volumes'!B:N,10,FALSE)</f>
        <v>2.7</v>
      </c>
      <c r="F215" s="71">
        <f>IF($A$1=1,"",VLOOKUP(B215,'Datenbank Volumes'!$B$3:$U$1256,8,FALSE))</f>
        <v>76</v>
      </c>
      <c r="G215" s="201" t="s">
        <v>533</v>
      </c>
      <c r="H215" s="445"/>
      <c r="I215" s="331"/>
      <c r="J215" s="334"/>
      <c r="K215" s="337"/>
      <c r="L215" s="340"/>
      <c r="M215" s="442"/>
      <c r="N215" s="443"/>
      <c r="O215" s="444"/>
      <c r="P215" s="343"/>
      <c r="Q215" s="198">
        <f t="shared" si="5"/>
        <v>0</v>
      </c>
      <c r="R215" s="103">
        <f>IF($A$1=1,"",IF($F$5="Corundum(+5%)",1.15*IF(AND('Datenbank Volumes'!J207=1,VOLUMES!G215="YES",SUM(H215:P215)&gt;0),SUM(H215:P215)*F215+(4.5),SUM(H215:P215)*F215),IF(AND('Datenbank Volumes'!J207=1,VOLUMES!G215="YES",SUM(H215:P215)&gt;0),SUM(H215:P215)*F215+(4.5),SUM(H215:P215)*F215)))</f>
        <v>0</v>
      </c>
      <c r="S215" s="403">
        <f>SUM(H215:P215)*VLOOKUP(B215,'Datenbank Volumes'!B:G,4,FALSE)</f>
        <v>0</v>
      </c>
    </row>
    <row r="216" spans="2:19" ht="18.75" x14ac:dyDescent="0.3">
      <c r="B216" s="353" t="s">
        <v>630</v>
      </c>
      <c r="C216" s="413" t="str">
        <f>IF(AND($S$1=1,Q216=0),"",VLOOKUP(B216,'Datenbank Volumes'!B:C,2,FALSE))</f>
        <v>Aire40 S10-4</v>
      </c>
      <c r="D216" s="413" t="str">
        <f>IF(AND($S$1=1,Q216=0),"",VLOOKUP(B216,'Datenbank Volumes'!B:D,3,FALSE))</f>
        <v>T-Nuts</v>
      </c>
      <c r="E216" s="437">
        <f>VLOOKUP(B216,'Datenbank Volumes'!B:N,10,FALSE)</f>
        <v>2.7</v>
      </c>
      <c r="F216" s="71">
        <f>IF($A$1=1,"",VLOOKUP(B216,'Datenbank Volumes'!$B$3:$U$1256,8,FALSE))</f>
        <v>81</v>
      </c>
      <c r="G216" s="201" t="s">
        <v>533</v>
      </c>
      <c r="H216" s="445"/>
      <c r="I216" s="331"/>
      <c r="J216" s="334"/>
      <c r="K216" s="337"/>
      <c r="L216" s="340"/>
      <c r="M216" s="442"/>
      <c r="N216" s="443"/>
      <c r="O216" s="444"/>
      <c r="P216" s="343"/>
      <c r="Q216" s="198">
        <f t="shared" si="5"/>
        <v>0</v>
      </c>
      <c r="R216" s="103">
        <f>IF($A$1=1,"",IF($F$5="Corundum(+5%)",1.15*IF(AND('Datenbank Volumes'!J208=1,VOLUMES!G216="YES",SUM(H216:P216)&gt;0),SUM(H216:P216)*F216+(4.5),SUM(H216:P216)*F216),IF(AND('Datenbank Volumes'!J208=1,VOLUMES!G216="YES",SUM(H216:P216)&gt;0),SUM(H216:P216)*F216+(4.5),SUM(H216:P216)*F216)))</f>
        <v>0</v>
      </c>
      <c r="S216" s="403">
        <f>SUM(H216:P216)*VLOOKUP(B216,'Datenbank Volumes'!B:G,4,FALSE)</f>
        <v>0</v>
      </c>
    </row>
    <row r="217" spans="2:19" ht="18.75" x14ac:dyDescent="0.3">
      <c r="B217" s="353" t="s">
        <v>629</v>
      </c>
      <c r="C217" s="413" t="str">
        <f>IF(AND($S$1=1,Q217=0),"",VLOOKUP(B217,'Datenbank Volumes'!B:C,2,FALSE))</f>
        <v>Aire40 S10-5</v>
      </c>
      <c r="D217" s="413" t="str">
        <f>IF(AND($S$1=1,Q217=0),"",VLOOKUP(B217,'Datenbank Volumes'!B:D,3,FALSE))</f>
        <v>Clean</v>
      </c>
      <c r="E217" s="437">
        <f>VLOOKUP(B217,'Datenbank Volumes'!B:N,10,FALSE)</f>
        <v>3</v>
      </c>
      <c r="F217" s="71">
        <f>IF($A$1=1,"",VLOOKUP(B217,'Datenbank Volumes'!$B$3:$U$1256,8,FALSE))</f>
        <v>79</v>
      </c>
      <c r="G217" s="201" t="s">
        <v>533</v>
      </c>
      <c r="H217" s="445"/>
      <c r="I217" s="331"/>
      <c r="J217" s="334"/>
      <c r="K217" s="337"/>
      <c r="L217" s="340"/>
      <c r="M217" s="442"/>
      <c r="N217" s="443"/>
      <c r="O217" s="444"/>
      <c r="P217" s="343"/>
      <c r="Q217" s="198">
        <f t="shared" ref="Q217:Q280" si="6">SUM(H217:P217)*E217</f>
        <v>0</v>
      </c>
      <c r="R217" s="103">
        <f>IF($A$1=1,"",IF($F$5="Corundum(+5%)",1.15*IF(AND('Datenbank Volumes'!J209=1,VOLUMES!G217="YES",SUM(H217:P217)&gt;0),SUM(H217:P217)*F217+(4.5),SUM(H217:P217)*F217),IF(AND('Datenbank Volumes'!J209=1,VOLUMES!G217="YES",SUM(H217:P217)&gt;0),SUM(H217:P217)*F217+(4.5),SUM(H217:P217)*F217)))</f>
        <v>0</v>
      </c>
      <c r="S217" s="403">
        <f>SUM(H217:P217)*VLOOKUP(B217,'Datenbank Volumes'!B:G,4,FALSE)</f>
        <v>0</v>
      </c>
    </row>
    <row r="218" spans="2:19" ht="18.75" x14ac:dyDescent="0.3">
      <c r="B218" s="353" t="s">
        <v>628</v>
      </c>
      <c r="C218" s="413" t="str">
        <f>IF(AND($S$1=1,Q218=0),"",VLOOKUP(B218,'Datenbank Volumes'!B:C,2,FALSE))</f>
        <v>Aire40 S10-5</v>
      </c>
      <c r="D218" s="413" t="str">
        <f>IF(AND($S$1=1,Q218=0),"",VLOOKUP(B218,'Datenbank Volumes'!B:D,3,FALSE))</f>
        <v>T-Nuts</v>
      </c>
      <c r="E218" s="437">
        <f>VLOOKUP(B218,'Datenbank Volumes'!B:N,10,FALSE)</f>
        <v>3</v>
      </c>
      <c r="F218" s="71">
        <f>IF($A$1=1,"",VLOOKUP(B218,'Datenbank Volumes'!$B$3:$U$1256,8,FALSE))</f>
        <v>82</v>
      </c>
      <c r="G218" s="201" t="s">
        <v>533</v>
      </c>
      <c r="H218" s="445"/>
      <c r="I218" s="331"/>
      <c r="J218" s="334"/>
      <c r="K218" s="337"/>
      <c r="L218" s="340"/>
      <c r="M218" s="442"/>
      <c r="N218" s="443"/>
      <c r="O218" s="444"/>
      <c r="P218" s="343"/>
      <c r="Q218" s="198">
        <f t="shared" si="6"/>
        <v>0</v>
      </c>
      <c r="R218" s="103">
        <f>IF($A$1=1,"",IF($F$5="Corundum(+5%)",1.15*IF(AND('Datenbank Volumes'!J210=1,VOLUMES!G218="YES",SUM(H218:P218)&gt;0),SUM(H218:P218)*F218+(4.5),SUM(H218:P218)*F218),IF(AND('Datenbank Volumes'!J210=1,VOLUMES!G218="YES",SUM(H218:P218)&gt;0),SUM(H218:P218)*F218+(4.5),SUM(H218:P218)*F218)))</f>
        <v>0</v>
      </c>
      <c r="S218" s="403">
        <f>SUM(H218:P218)*VLOOKUP(B218,'Datenbank Volumes'!B:G,4,FALSE)</f>
        <v>0</v>
      </c>
    </row>
    <row r="219" spans="2:19" ht="18.75" x14ac:dyDescent="0.3">
      <c r="B219" s="353" t="s">
        <v>627</v>
      </c>
      <c r="C219" s="413" t="str">
        <f>IF(AND($S$1=1,Q219=0),"",VLOOKUP(B219,'Datenbank Volumes'!B:C,2,FALSE))</f>
        <v>Aire40 S10-6</v>
      </c>
      <c r="D219" s="413" t="str">
        <f>IF(AND($S$1=1,Q219=0),"",VLOOKUP(B219,'Datenbank Volumes'!B:D,3,FALSE))</f>
        <v>Clean</v>
      </c>
      <c r="E219" s="437">
        <f>VLOOKUP(B219,'Datenbank Volumes'!B:N,10,FALSE)</f>
        <v>3</v>
      </c>
      <c r="F219" s="71">
        <f>IF($A$1=1,"",VLOOKUP(B219,'Datenbank Volumes'!$B$3:$U$1256,8,FALSE))</f>
        <v>79</v>
      </c>
      <c r="G219" s="201" t="s">
        <v>533</v>
      </c>
      <c r="H219" s="445"/>
      <c r="I219" s="331"/>
      <c r="J219" s="334"/>
      <c r="K219" s="337"/>
      <c r="L219" s="340"/>
      <c r="M219" s="442"/>
      <c r="N219" s="443"/>
      <c r="O219" s="444"/>
      <c r="P219" s="343"/>
      <c r="Q219" s="198">
        <f t="shared" si="6"/>
        <v>0</v>
      </c>
      <c r="R219" s="103">
        <f>IF($A$1=1,"",IF($F$5="Corundum(+5%)",1.15*IF(AND('Datenbank Volumes'!J211=1,VOLUMES!G219="YES",SUM(H219:P219)&gt;0),SUM(H219:P219)*F219+(4.5),SUM(H219:P219)*F219),IF(AND('Datenbank Volumes'!J211=1,VOLUMES!G219="YES",SUM(H219:P219)&gt;0),SUM(H219:P219)*F219+(4.5),SUM(H219:P219)*F219)))</f>
        <v>0</v>
      </c>
      <c r="S219" s="403">
        <f>SUM(H219:P219)*VLOOKUP(B219,'Datenbank Volumes'!B:G,4,FALSE)</f>
        <v>0</v>
      </c>
    </row>
    <row r="220" spans="2:19" ht="18.75" x14ac:dyDescent="0.3">
      <c r="B220" s="353" t="s">
        <v>626</v>
      </c>
      <c r="C220" s="413" t="str">
        <f>IF(AND($S$1=1,Q220=0),"",VLOOKUP(B220,'Datenbank Volumes'!B:C,2,FALSE))</f>
        <v>Aire40 S10-6</v>
      </c>
      <c r="D220" s="413" t="str">
        <f>IF(AND($S$1=1,Q220=0),"",VLOOKUP(B220,'Datenbank Volumes'!B:D,3,FALSE))</f>
        <v>T-Nuts</v>
      </c>
      <c r="E220" s="437">
        <f>VLOOKUP(B220,'Datenbank Volumes'!B:N,10,FALSE)</f>
        <v>3</v>
      </c>
      <c r="F220" s="71">
        <f>IF($A$1=1,"",VLOOKUP(B220,'Datenbank Volumes'!$B$3:$U$1256,8,FALSE))</f>
        <v>82</v>
      </c>
      <c r="G220" s="201" t="s">
        <v>533</v>
      </c>
      <c r="H220" s="445"/>
      <c r="I220" s="331"/>
      <c r="J220" s="334"/>
      <c r="K220" s="337"/>
      <c r="L220" s="340"/>
      <c r="M220" s="442"/>
      <c r="N220" s="443"/>
      <c r="O220" s="444"/>
      <c r="P220" s="343"/>
      <c r="Q220" s="198">
        <f t="shared" si="6"/>
        <v>0</v>
      </c>
      <c r="R220" s="103">
        <f>IF($A$1=1,"",IF($F$5="Corundum(+5%)",1.15*IF(AND('Datenbank Volumes'!J212=1,VOLUMES!G220="YES",SUM(H220:P220)&gt;0),SUM(H220:P220)*F220+(4.5),SUM(H220:P220)*F220),IF(AND('Datenbank Volumes'!J212=1,VOLUMES!G220="YES",SUM(H220:P220)&gt;0),SUM(H220:P220)*F220+(4.5),SUM(H220:P220)*F220)))</f>
        <v>0</v>
      </c>
      <c r="S220" s="403">
        <f>SUM(H220:P220)*VLOOKUP(B220,'Datenbank Volumes'!B:G,4,FALSE)</f>
        <v>0</v>
      </c>
    </row>
    <row r="221" spans="2:19" ht="18.75" x14ac:dyDescent="0.3">
      <c r="B221" s="353" t="s">
        <v>625</v>
      </c>
      <c r="C221" s="413" t="str">
        <f>IF(AND($S$1=1,Q221=0),"",VLOOKUP(B221,'Datenbank Volumes'!B:C,2,FALSE))</f>
        <v>Aire40 S10-7</v>
      </c>
      <c r="D221" s="413" t="str">
        <f>IF(AND($S$1=1,Q221=0),"",VLOOKUP(B221,'Datenbank Volumes'!B:D,3,FALSE))</f>
        <v>Clean</v>
      </c>
      <c r="E221" s="437">
        <f>VLOOKUP(B221,'Datenbank Volumes'!B:N,10,FALSE)</f>
        <v>3.3000000000000003</v>
      </c>
      <c r="F221" s="71">
        <f>IF($A$1=1,"",VLOOKUP(B221,'Datenbank Volumes'!$B$3:$U$1256,8,FALSE))</f>
        <v>82</v>
      </c>
      <c r="G221" s="201" t="s">
        <v>533</v>
      </c>
      <c r="H221" s="445"/>
      <c r="I221" s="331"/>
      <c r="J221" s="334"/>
      <c r="K221" s="337"/>
      <c r="L221" s="340"/>
      <c r="M221" s="442"/>
      <c r="N221" s="443"/>
      <c r="O221" s="444"/>
      <c r="P221" s="343"/>
      <c r="Q221" s="198">
        <f t="shared" si="6"/>
        <v>0</v>
      </c>
      <c r="R221" s="103">
        <f>IF($A$1=1,"",IF($F$5="Corundum(+5%)",1.15*IF(AND('Datenbank Volumes'!J213=1,VOLUMES!G221="YES",SUM(H221:P221)&gt;0),SUM(H221:P221)*F221+(4.5),SUM(H221:P221)*F221),IF(AND('Datenbank Volumes'!J213=1,VOLUMES!G221="YES",SUM(H221:P221)&gt;0),SUM(H221:P221)*F221+(4.5),SUM(H221:P221)*F221)))</f>
        <v>0</v>
      </c>
      <c r="S221" s="403">
        <f>SUM(H221:P221)*VLOOKUP(B221,'Datenbank Volumes'!B:G,4,FALSE)</f>
        <v>0</v>
      </c>
    </row>
    <row r="222" spans="2:19" ht="18.75" x14ac:dyDescent="0.3">
      <c r="B222" s="353" t="s">
        <v>624</v>
      </c>
      <c r="C222" s="413" t="str">
        <f>IF(AND($S$1=1,Q222=0),"",VLOOKUP(B222,'Datenbank Volumes'!B:C,2,FALSE))</f>
        <v>Aire40 S10-7</v>
      </c>
      <c r="D222" s="413" t="str">
        <f>IF(AND($S$1=1,Q222=0),"",VLOOKUP(B222,'Datenbank Volumes'!B:D,3,FALSE))</f>
        <v>T-Nuts</v>
      </c>
      <c r="E222" s="437">
        <f>VLOOKUP(B222,'Datenbank Volumes'!B:N,10,FALSE)</f>
        <v>3.3000000000000003</v>
      </c>
      <c r="F222" s="71">
        <f>IF($A$1=1,"",VLOOKUP(B222,'Datenbank Volumes'!$B$3:$U$1256,8,FALSE))</f>
        <v>87</v>
      </c>
      <c r="G222" s="201" t="s">
        <v>533</v>
      </c>
      <c r="H222" s="445"/>
      <c r="I222" s="331"/>
      <c r="J222" s="334"/>
      <c r="K222" s="337"/>
      <c r="L222" s="340"/>
      <c r="M222" s="442"/>
      <c r="N222" s="443"/>
      <c r="O222" s="444"/>
      <c r="P222" s="343"/>
      <c r="Q222" s="198">
        <f t="shared" si="6"/>
        <v>0</v>
      </c>
      <c r="R222" s="103">
        <f>IF($A$1=1,"",IF($F$5="Corundum(+5%)",1.15*IF(AND('Datenbank Volumes'!J214=1,VOLUMES!G222="YES",SUM(H222:P222)&gt;0),SUM(H222:P222)*F222+(4.5),SUM(H222:P222)*F222),IF(AND('Datenbank Volumes'!J214=1,VOLUMES!G222="YES",SUM(H222:P222)&gt;0),SUM(H222:P222)*F222+(4.5),SUM(H222:P222)*F222)))</f>
        <v>0</v>
      </c>
      <c r="S222" s="403">
        <f>SUM(H222:P222)*VLOOKUP(B222,'Datenbank Volumes'!B:G,4,FALSE)</f>
        <v>0</v>
      </c>
    </row>
    <row r="223" spans="2:19" ht="18.75" x14ac:dyDescent="0.3">
      <c r="B223" s="353" t="s">
        <v>623</v>
      </c>
      <c r="C223" s="413" t="str">
        <f>IF(AND($S$1=1,Q223=0),"",VLOOKUP(B223,'Datenbank Volumes'!B:C,2,FALSE))</f>
        <v>Aire40 S10-8</v>
      </c>
      <c r="D223" s="413" t="str">
        <f>IF(AND($S$1=1,Q223=0),"",VLOOKUP(B223,'Datenbank Volumes'!B:D,3,FALSE))</f>
        <v>Clean</v>
      </c>
      <c r="E223" s="437">
        <f>VLOOKUP(B223,'Datenbank Volumes'!B:N,10,FALSE)</f>
        <v>3.3000000000000003</v>
      </c>
      <c r="F223" s="71">
        <f>IF($A$1=1,"",VLOOKUP(B223,'Datenbank Volumes'!$B$3:$U$1256,8,FALSE))</f>
        <v>82</v>
      </c>
      <c r="G223" s="201" t="s">
        <v>533</v>
      </c>
      <c r="H223" s="445"/>
      <c r="I223" s="331"/>
      <c r="J223" s="334"/>
      <c r="K223" s="337"/>
      <c r="L223" s="340"/>
      <c r="M223" s="442"/>
      <c r="N223" s="443"/>
      <c r="O223" s="444"/>
      <c r="P223" s="343"/>
      <c r="Q223" s="198">
        <f t="shared" si="6"/>
        <v>0</v>
      </c>
      <c r="R223" s="103">
        <f>IF($A$1=1,"",IF($F$5="Corundum(+5%)",1.15*IF(AND('Datenbank Volumes'!J215=1,VOLUMES!G223="YES",SUM(H223:P223)&gt;0),SUM(H223:P223)*F223+(4.5),SUM(H223:P223)*F223),IF(AND('Datenbank Volumes'!J215=1,VOLUMES!G223="YES",SUM(H223:P223)&gt;0),SUM(H223:P223)*F223+(4.5),SUM(H223:P223)*F223)))</f>
        <v>0</v>
      </c>
      <c r="S223" s="403">
        <f>SUM(H223:P223)*VLOOKUP(B223,'Datenbank Volumes'!B:G,4,FALSE)</f>
        <v>0</v>
      </c>
    </row>
    <row r="224" spans="2:19" ht="18.75" x14ac:dyDescent="0.3">
      <c r="B224" s="353" t="s">
        <v>622</v>
      </c>
      <c r="C224" s="413" t="str">
        <f>IF(AND($S$1=1,Q224=0),"",VLOOKUP(B224,'Datenbank Volumes'!B:C,2,FALSE))</f>
        <v>Aire40 S10-8</v>
      </c>
      <c r="D224" s="413" t="str">
        <f>IF(AND($S$1=1,Q224=0),"",VLOOKUP(B224,'Datenbank Volumes'!B:D,3,FALSE))</f>
        <v>T-Nuts</v>
      </c>
      <c r="E224" s="437">
        <f>VLOOKUP(B224,'Datenbank Volumes'!B:N,10,FALSE)</f>
        <v>3.3000000000000003</v>
      </c>
      <c r="F224" s="71">
        <f>IF($A$1=1,"",VLOOKUP(B224,'Datenbank Volumes'!$B$3:$U$1256,8,FALSE))</f>
        <v>87</v>
      </c>
      <c r="G224" s="201" t="s">
        <v>533</v>
      </c>
      <c r="H224" s="445"/>
      <c r="I224" s="331"/>
      <c r="J224" s="334"/>
      <c r="K224" s="337"/>
      <c r="L224" s="340"/>
      <c r="M224" s="442"/>
      <c r="N224" s="443"/>
      <c r="O224" s="444"/>
      <c r="P224" s="343"/>
      <c r="Q224" s="198">
        <f t="shared" si="6"/>
        <v>0</v>
      </c>
      <c r="R224" s="103">
        <f>IF($A$1=1,"",IF($F$5="Corundum(+5%)",1.15*IF(AND('Datenbank Volumes'!J216=1,VOLUMES!G224="YES",SUM(H224:P224)&gt;0),SUM(H224:P224)*F224+(4.5),SUM(H224:P224)*F224),IF(AND('Datenbank Volumes'!J216=1,VOLUMES!G224="YES",SUM(H224:P224)&gt;0),SUM(H224:P224)*F224+(4.5),SUM(H224:P224)*F224)))</f>
        <v>0</v>
      </c>
      <c r="S224" s="403">
        <f>SUM(H224:P224)*VLOOKUP(B224,'Datenbank Volumes'!B:G,4,FALSE)</f>
        <v>0</v>
      </c>
    </row>
    <row r="225" spans="2:19" ht="18.75" x14ac:dyDescent="0.3">
      <c r="B225" s="353" t="s">
        <v>621</v>
      </c>
      <c r="C225" s="413" t="str">
        <f>IF(AND($S$1=1,Q225=0),"",VLOOKUP(B225,'Datenbank Volumes'!B:C,2,FALSE))</f>
        <v>Aire40 S10-9</v>
      </c>
      <c r="D225" s="413" t="str">
        <f>IF(AND($S$1=1,Q225=0),"",VLOOKUP(B225,'Datenbank Volumes'!B:D,3,FALSE))</f>
        <v>Clean</v>
      </c>
      <c r="E225" s="437">
        <f>VLOOKUP(B225,'Datenbank Volumes'!B:N,10,FALSE)</f>
        <v>4</v>
      </c>
      <c r="F225" s="71">
        <f>IF($A$1=1,"",VLOOKUP(B225,'Datenbank Volumes'!$B$3:$U$1256,8,FALSE))</f>
        <v>94</v>
      </c>
      <c r="G225" s="201" t="s">
        <v>533</v>
      </c>
      <c r="H225" s="445"/>
      <c r="I225" s="331"/>
      <c r="J225" s="334"/>
      <c r="K225" s="337"/>
      <c r="L225" s="340"/>
      <c r="M225" s="442"/>
      <c r="N225" s="443"/>
      <c r="O225" s="444"/>
      <c r="P225" s="343"/>
      <c r="Q225" s="198">
        <f t="shared" si="6"/>
        <v>0</v>
      </c>
      <c r="R225" s="103">
        <f>IF($A$1=1,"",IF($F$5="Corundum(+5%)",1.15*IF(AND('Datenbank Volumes'!J217=1,VOLUMES!G225="YES",SUM(H225:P225)&gt;0),SUM(H225:P225)*F225+(4.5),SUM(H225:P225)*F225),IF(AND('Datenbank Volumes'!J217=1,VOLUMES!G225="YES",SUM(H225:P225)&gt;0),SUM(H225:P225)*F225+(4.5),SUM(H225:P225)*F225)))</f>
        <v>0</v>
      </c>
      <c r="S225" s="403">
        <f>SUM(H225:P225)*VLOOKUP(B225,'Datenbank Volumes'!B:G,4,FALSE)</f>
        <v>0</v>
      </c>
    </row>
    <row r="226" spans="2:19" ht="18.75" x14ac:dyDescent="0.3">
      <c r="B226" s="353" t="s">
        <v>620</v>
      </c>
      <c r="C226" s="413" t="str">
        <f>IF(AND($S$1=1,Q226=0),"",VLOOKUP(B226,'Datenbank Volumes'!B:C,2,FALSE))</f>
        <v>Aire40 S10-9</v>
      </c>
      <c r="D226" s="413" t="str">
        <f>IF(AND($S$1=1,Q226=0),"",VLOOKUP(B226,'Datenbank Volumes'!B:D,3,FALSE))</f>
        <v>T-Nuts</v>
      </c>
      <c r="E226" s="437">
        <f>VLOOKUP(B226,'Datenbank Volumes'!B:N,10,FALSE)</f>
        <v>4</v>
      </c>
      <c r="F226" s="71">
        <f>IF($A$1=1,"",VLOOKUP(B226,'Datenbank Volumes'!$B$3:$U$1256,8,FALSE))</f>
        <v>99</v>
      </c>
      <c r="G226" s="201" t="s">
        <v>533</v>
      </c>
      <c r="H226" s="445"/>
      <c r="I226" s="331"/>
      <c r="J226" s="334"/>
      <c r="K226" s="337"/>
      <c r="L226" s="340"/>
      <c r="M226" s="442"/>
      <c r="N226" s="443"/>
      <c r="O226" s="444"/>
      <c r="P226" s="343"/>
      <c r="Q226" s="198">
        <f t="shared" si="6"/>
        <v>0</v>
      </c>
      <c r="R226" s="103">
        <f>IF($A$1=1,"",IF($F$5="Corundum(+5%)",1.15*IF(AND('Datenbank Volumes'!J218=1,VOLUMES!G226="YES",SUM(H226:P226)&gt;0),SUM(H226:P226)*F226+(4.5),SUM(H226:P226)*F226),IF(AND('Datenbank Volumes'!J218=1,VOLUMES!G226="YES",SUM(H226:P226)&gt;0),SUM(H226:P226)*F226+(4.5),SUM(H226:P226)*F226)))</f>
        <v>0</v>
      </c>
      <c r="S226" s="403">
        <f>SUM(H226:P226)*VLOOKUP(B226,'Datenbank Volumes'!B:G,4,FALSE)</f>
        <v>0</v>
      </c>
    </row>
    <row r="227" spans="2:19" ht="18.75" x14ac:dyDescent="0.3">
      <c r="B227" s="353" t="s">
        <v>619</v>
      </c>
      <c r="C227" s="413" t="str">
        <f>IF(AND($S$1=1,Q227=0),"",VLOOKUP(B227,'Datenbank Volumes'!B:C,2,FALSE))</f>
        <v>Aire40 S10-10</v>
      </c>
      <c r="D227" s="413" t="str">
        <f>IF(AND($S$1=1,Q227=0),"",VLOOKUP(B227,'Datenbank Volumes'!B:D,3,FALSE))</f>
        <v>Clean</v>
      </c>
      <c r="E227" s="437">
        <f>VLOOKUP(B227,'Datenbank Volumes'!B:N,10,FALSE)</f>
        <v>4</v>
      </c>
      <c r="F227" s="71">
        <f>IF($A$1=1,"",VLOOKUP(B227,'Datenbank Volumes'!$B$3:$U$1256,8,FALSE))</f>
        <v>94</v>
      </c>
      <c r="G227" s="201" t="s">
        <v>533</v>
      </c>
      <c r="H227" s="445"/>
      <c r="I227" s="331"/>
      <c r="J227" s="334"/>
      <c r="K227" s="337"/>
      <c r="L227" s="340"/>
      <c r="M227" s="442"/>
      <c r="N227" s="443"/>
      <c r="O227" s="444"/>
      <c r="P227" s="343"/>
      <c r="Q227" s="198">
        <f t="shared" si="6"/>
        <v>0</v>
      </c>
      <c r="R227" s="103">
        <f>IF($A$1=1,"",IF($F$5="Corundum(+5%)",1.15*IF(AND('Datenbank Volumes'!J219=1,VOLUMES!G227="YES",SUM(H227:P227)&gt;0),SUM(H227:P227)*F227+(4.5),SUM(H227:P227)*F227),IF(AND('Datenbank Volumes'!J219=1,VOLUMES!G227="YES",SUM(H227:P227)&gt;0),SUM(H227:P227)*F227+(4.5),SUM(H227:P227)*F227)))</f>
        <v>0</v>
      </c>
      <c r="S227" s="403">
        <f>SUM(H227:P227)*VLOOKUP(B227,'Datenbank Volumes'!B:G,4,FALSE)</f>
        <v>0</v>
      </c>
    </row>
    <row r="228" spans="2:19" ht="18.75" x14ac:dyDescent="0.3">
      <c r="B228" s="353" t="s">
        <v>618</v>
      </c>
      <c r="C228" s="413" t="str">
        <f>IF(AND($S$1=1,Q228=0),"",VLOOKUP(B228,'Datenbank Volumes'!B:C,2,FALSE))</f>
        <v>Aire40 S10-10</v>
      </c>
      <c r="D228" s="413" t="str">
        <f>IF(AND($S$1=1,Q228=0),"",VLOOKUP(B228,'Datenbank Volumes'!B:D,3,FALSE))</f>
        <v>T-Nuts</v>
      </c>
      <c r="E228" s="437">
        <f>VLOOKUP(B228,'Datenbank Volumes'!B:N,10,FALSE)</f>
        <v>4</v>
      </c>
      <c r="F228" s="71">
        <f>IF($A$1=1,"",VLOOKUP(B228,'Datenbank Volumes'!$B$3:$U$1256,8,FALSE))</f>
        <v>99</v>
      </c>
      <c r="G228" s="201" t="s">
        <v>533</v>
      </c>
      <c r="H228" s="445"/>
      <c r="I228" s="331"/>
      <c r="J228" s="334"/>
      <c r="K228" s="337"/>
      <c r="L228" s="340"/>
      <c r="M228" s="442"/>
      <c r="N228" s="443"/>
      <c r="O228" s="444"/>
      <c r="P228" s="343"/>
      <c r="Q228" s="198">
        <f t="shared" si="6"/>
        <v>0</v>
      </c>
      <c r="R228" s="103">
        <f>IF($A$1=1,"",IF($F$5="Corundum(+5%)",1.15*IF(AND('Datenbank Volumes'!J220=1,VOLUMES!G228="YES",SUM(H228:P228)&gt;0),SUM(H228:P228)*F228+(4.5),SUM(H228:P228)*F228),IF(AND('Datenbank Volumes'!J220=1,VOLUMES!G228="YES",SUM(H228:P228)&gt;0),SUM(H228:P228)*F228+(4.5),SUM(H228:P228)*F228)))</f>
        <v>0</v>
      </c>
      <c r="S228" s="403">
        <f>SUM(H228:P228)*VLOOKUP(B228,'Datenbank Volumes'!B:G,4,FALSE)</f>
        <v>0</v>
      </c>
    </row>
    <row r="229" spans="2:19" ht="18.75" x14ac:dyDescent="0.3">
      <c r="B229" s="353" t="s">
        <v>617</v>
      </c>
      <c r="C229" s="413" t="str">
        <f>IF(AND($S$1=1,Q229=0),"",VLOOKUP(B229,'Datenbank Volumes'!B:C,2,FALSE))</f>
        <v>Aire50 S11-1</v>
      </c>
      <c r="D229" s="413" t="str">
        <f>IF(AND($S$1=1,Q229=0),"",VLOOKUP(B229,'Datenbank Volumes'!B:D,3,FALSE))</f>
        <v>Clean</v>
      </c>
      <c r="E229" s="437">
        <f>VLOOKUP(B229,'Datenbank Volumes'!B:N,10,FALSE)</f>
        <v>3.8000000000000003</v>
      </c>
      <c r="F229" s="71">
        <f>IF($A$1=1,"",VLOOKUP(B229,'Datenbank Volumes'!$B$3:$U$1256,8,FALSE))</f>
        <v>103</v>
      </c>
      <c r="G229" s="201" t="s">
        <v>533</v>
      </c>
      <c r="H229" s="445"/>
      <c r="I229" s="331"/>
      <c r="J229" s="334"/>
      <c r="K229" s="337"/>
      <c r="L229" s="340"/>
      <c r="M229" s="442"/>
      <c r="N229" s="443"/>
      <c r="O229" s="444"/>
      <c r="P229" s="343"/>
      <c r="Q229" s="198">
        <f t="shared" si="6"/>
        <v>0</v>
      </c>
      <c r="R229" s="103">
        <f>IF($A$1=1,"",IF($F$5="Corundum(+5%)",1.15*IF(AND('Datenbank Volumes'!J221=1,VOLUMES!G229="YES",SUM(H229:P229)&gt;0),SUM(H229:P229)*F229+(4.5),SUM(H229:P229)*F229),IF(AND('Datenbank Volumes'!J221=1,VOLUMES!G229="YES",SUM(H229:P229)&gt;0),SUM(H229:P229)*F229+(4.5),SUM(H229:P229)*F229)))</f>
        <v>0</v>
      </c>
      <c r="S229" s="403">
        <f>SUM(H229:P229)*VLOOKUP(B229,'Datenbank Volumes'!B:G,4,FALSE)</f>
        <v>0</v>
      </c>
    </row>
    <row r="230" spans="2:19" ht="18.75" x14ac:dyDescent="0.3">
      <c r="B230" s="353" t="s">
        <v>616</v>
      </c>
      <c r="C230" s="413" t="str">
        <f>IF(AND($S$1=1,Q230=0),"",VLOOKUP(B230,'Datenbank Volumes'!B:C,2,FALSE))</f>
        <v>Aire50 S11-1</v>
      </c>
      <c r="D230" s="413" t="str">
        <f>IF(AND($S$1=1,Q230=0),"",VLOOKUP(B230,'Datenbank Volumes'!B:D,3,FALSE))</f>
        <v>T-Nuts</v>
      </c>
      <c r="E230" s="437">
        <f>VLOOKUP(B230,'Datenbank Volumes'!B:N,10,FALSE)</f>
        <v>3.8000000000000003</v>
      </c>
      <c r="F230" s="71">
        <f>IF($A$1=1,"",VLOOKUP(B230,'Datenbank Volumes'!$B$3:$U$1256,8,FALSE))</f>
        <v>111</v>
      </c>
      <c r="G230" s="201" t="s">
        <v>533</v>
      </c>
      <c r="H230" s="445"/>
      <c r="I230" s="331"/>
      <c r="J230" s="334"/>
      <c r="K230" s="337"/>
      <c r="L230" s="340"/>
      <c r="M230" s="442"/>
      <c r="N230" s="443"/>
      <c r="O230" s="444"/>
      <c r="P230" s="343"/>
      <c r="Q230" s="198">
        <f t="shared" si="6"/>
        <v>0</v>
      </c>
      <c r="R230" s="103">
        <f>IF($A$1=1,"",IF($F$5="Corundum(+5%)",1.15*IF(AND('Datenbank Volumes'!J222=1,VOLUMES!G230="YES",SUM(H230:P230)&gt;0),SUM(H230:P230)*F230+(4.5),SUM(H230:P230)*F230),IF(AND('Datenbank Volumes'!J222=1,VOLUMES!G230="YES",SUM(H230:P230)&gt;0),SUM(H230:P230)*F230+(4.5),SUM(H230:P230)*F230)))</f>
        <v>0</v>
      </c>
      <c r="S230" s="403">
        <f>SUM(H230:P230)*VLOOKUP(B230,'Datenbank Volumes'!B:G,4,FALSE)</f>
        <v>0</v>
      </c>
    </row>
    <row r="231" spans="2:19" ht="18.75" x14ac:dyDescent="0.3">
      <c r="B231" s="353" t="s">
        <v>615</v>
      </c>
      <c r="C231" s="413" t="str">
        <f>IF(AND($S$1=1,Q231=0),"",VLOOKUP(B231,'Datenbank Volumes'!B:C,2,FALSE))</f>
        <v>Aire50 S11-2</v>
      </c>
      <c r="D231" s="413" t="str">
        <f>IF(AND($S$1=1,Q231=0),"",VLOOKUP(B231,'Datenbank Volumes'!B:D,3,FALSE))</f>
        <v>Clean</v>
      </c>
      <c r="E231" s="437">
        <f>VLOOKUP(B231,'Datenbank Volumes'!B:N,10,FALSE)</f>
        <v>3.8000000000000003</v>
      </c>
      <c r="F231" s="71">
        <f>IF($A$1=1,"",VLOOKUP(B231,'Datenbank Volumes'!$B$3:$U$1256,8,FALSE))</f>
        <v>103</v>
      </c>
      <c r="G231" s="201" t="s">
        <v>533</v>
      </c>
      <c r="H231" s="445"/>
      <c r="I231" s="331"/>
      <c r="J231" s="334"/>
      <c r="K231" s="337"/>
      <c r="L231" s="340"/>
      <c r="M231" s="442"/>
      <c r="N231" s="443"/>
      <c r="O231" s="444"/>
      <c r="P231" s="343"/>
      <c r="Q231" s="198">
        <f t="shared" si="6"/>
        <v>0</v>
      </c>
      <c r="R231" s="103">
        <f>IF($A$1=1,"",IF($F$5="Corundum(+5%)",1.15*IF(AND('Datenbank Volumes'!J223=1,VOLUMES!G231="YES",SUM(H231:P231)&gt;0),SUM(H231:P231)*F231+(4.5),SUM(H231:P231)*F231),IF(AND('Datenbank Volumes'!J223=1,VOLUMES!G231="YES",SUM(H231:P231)&gt;0),SUM(H231:P231)*F231+(4.5),SUM(H231:P231)*F231)))</f>
        <v>0</v>
      </c>
      <c r="S231" s="403">
        <f>SUM(H231:P231)*VLOOKUP(B231,'Datenbank Volumes'!B:G,4,FALSE)</f>
        <v>0</v>
      </c>
    </row>
    <row r="232" spans="2:19" ht="18.75" x14ac:dyDescent="0.3">
      <c r="B232" s="353" t="s">
        <v>614</v>
      </c>
      <c r="C232" s="413" t="str">
        <f>IF(AND($S$1=1,Q232=0),"",VLOOKUP(B232,'Datenbank Volumes'!B:C,2,FALSE))</f>
        <v>Aire50 S11-2</v>
      </c>
      <c r="D232" s="413" t="str">
        <f>IF(AND($S$1=1,Q232=0),"",VLOOKUP(B232,'Datenbank Volumes'!B:D,3,FALSE))</f>
        <v>T-Nuts</v>
      </c>
      <c r="E232" s="437">
        <f>VLOOKUP(B232,'Datenbank Volumes'!B:N,10,FALSE)</f>
        <v>3.8000000000000003</v>
      </c>
      <c r="F232" s="71">
        <f>IF($A$1=1,"",VLOOKUP(B232,'Datenbank Volumes'!$B$3:$U$1256,8,FALSE))</f>
        <v>111</v>
      </c>
      <c r="G232" s="201" t="s">
        <v>533</v>
      </c>
      <c r="H232" s="445"/>
      <c r="I232" s="331"/>
      <c r="J232" s="334"/>
      <c r="K232" s="337"/>
      <c r="L232" s="340"/>
      <c r="M232" s="442"/>
      <c r="N232" s="443"/>
      <c r="O232" s="444"/>
      <c r="P232" s="343"/>
      <c r="Q232" s="198">
        <f t="shared" si="6"/>
        <v>0</v>
      </c>
      <c r="R232" s="103">
        <f>IF($A$1=1,"",IF($F$5="Corundum(+5%)",1.15*IF(AND('Datenbank Volumes'!J224=1,VOLUMES!G232="YES",SUM(H232:P232)&gt;0),SUM(H232:P232)*F232+(4.5),SUM(H232:P232)*F232),IF(AND('Datenbank Volumes'!J224=1,VOLUMES!G232="YES",SUM(H232:P232)&gt;0),SUM(H232:P232)*F232+(4.5),SUM(H232:P232)*F232)))</f>
        <v>0</v>
      </c>
      <c r="S232" s="403">
        <f>SUM(H232:P232)*VLOOKUP(B232,'Datenbank Volumes'!B:G,4,FALSE)</f>
        <v>0</v>
      </c>
    </row>
    <row r="233" spans="2:19" ht="18.75" x14ac:dyDescent="0.3">
      <c r="B233" s="353" t="s">
        <v>613</v>
      </c>
      <c r="C233" s="413" t="str">
        <f>IF(AND($S$1=1,Q233=0),"",VLOOKUP(B233,'Datenbank Volumes'!B:C,2,FALSE))</f>
        <v>Aire50 S11-3</v>
      </c>
      <c r="D233" s="413" t="str">
        <f>IF(AND($S$1=1,Q233=0),"",VLOOKUP(B233,'Datenbank Volumes'!B:D,3,FALSE))</f>
        <v>Clean</v>
      </c>
      <c r="E233" s="437">
        <f>VLOOKUP(B233,'Datenbank Volumes'!B:N,10,FALSE)</f>
        <v>4.0999999999999996</v>
      </c>
      <c r="F233" s="71">
        <f>IF($A$1=1,"",VLOOKUP(B233,'Datenbank Volumes'!$B$3:$U$1256,8,FALSE))</f>
        <v>104</v>
      </c>
      <c r="G233" s="201" t="s">
        <v>533</v>
      </c>
      <c r="H233" s="445"/>
      <c r="I233" s="331"/>
      <c r="J233" s="334"/>
      <c r="K233" s="337"/>
      <c r="L233" s="340"/>
      <c r="M233" s="442"/>
      <c r="N233" s="443"/>
      <c r="O233" s="444"/>
      <c r="P233" s="343"/>
      <c r="Q233" s="198">
        <f t="shared" si="6"/>
        <v>0</v>
      </c>
      <c r="R233" s="103">
        <f>IF($A$1=1,"",IF($F$5="Corundum(+5%)",1.15*IF(AND('Datenbank Volumes'!J225=1,VOLUMES!G233="YES",SUM(H233:P233)&gt;0),SUM(H233:P233)*F233+(4.5),SUM(H233:P233)*F233),IF(AND('Datenbank Volumes'!J225=1,VOLUMES!G233="YES",SUM(H233:P233)&gt;0),SUM(H233:P233)*F233+(4.5),SUM(H233:P233)*F233)))</f>
        <v>0</v>
      </c>
      <c r="S233" s="403">
        <f>SUM(H233:P233)*VLOOKUP(B233,'Datenbank Volumes'!B:G,4,FALSE)</f>
        <v>0</v>
      </c>
    </row>
    <row r="234" spans="2:19" ht="18.75" x14ac:dyDescent="0.3">
      <c r="B234" s="353" t="s">
        <v>612</v>
      </c>
      <c r="C234" s="413" t="str">
        <f>IF(AND($S$1=1,Q234=0),"",VLOOKUP(B234,'Datenbank Volumes'!B:C,2,FALSE))</f>
        <v>Aire50 S11-3</v>
      </c>
      <c r="D234" s="413" t="str">
        <f>IF(AND($S$1=1,Q234=0),"",VLOOKUP(B234,'Datenbank Volumes'!B:D,3,FALSE))</f>
        <v>T-Nuts</v>
      </c>
      <c r="E234" s="437">
        <f>VLOOKUP(B234,'Datenbank Volumes'!B:N,10,FALSE)</f>
        <v>4.0999999999999996</v>
      </c>
      <c r="F234" s="71">
        <f>IF($A$1=1,"",VLOOKUP(B234,'Datenbank Volumes'!$B$3:$U$1256,8,FALSE))</f>
        <v>113</v>
      </c>
      <c r="G234" s="201" t="s">
        <v>533</v>
      </c>
      <c r="H234" s="445"/>
      <c r="I234" s="331"/>
      <c r="J234" s="334"/>
      <c r="K234" s="337"/>
      <c r="L234" s="340"/>
      <c r="M234" s="442"/>
      <c r="N234" s="443"/>
      <c r="O234" s="444"/>
      <c r="P234" s="343"/>
      <c r="Q234" s="198">
        <f t="shared" si="6"/>
        <v>0</v>
      </c>
      <c r="R234" s="103">
        <f>IF($A$1=1,"",IF($F$5="Corundum(+5%)",1.15*IF(AND('Datenbank Volumes'!J226=1,VOLUMES!G234="YES",SUM(H234:P234)&gt;0),SUM(H234:P234)*F234+(4.5),SUM(H234:P234)*F234),IF(AND('Datenbank Volumes'!J226=1,VOLUMES!G234="YES",SUM(H234:P234)&gt;0),SUM(H234:P234)*F234+(4.5),SUM(H234:P234)*F234)))</f>
        <v>0</v>
      </c>
      <c r="S234" s="403">
        <f>SUM(H234:P234)*VLOOKUP(B234,'Datenbank Volumes'!B:G,4,FALSE)</f>
        <v>0</v>
      </c>
    </row>
    <row r="235" spans="2:19" ht="18.75" x14ac:dyDescent="0.3">
      <c r="B235" s="353" t="s">
        <v>611</v>
      </c>
      <c r="C235" s="413" t="str">
        <f>IF(AND($S$1=1,Q235=0),"",VLOOKUP(B235,'Datenbank Volumes'!B:C,2,FALSE))</f>
        <v>Aire50 S11-4</v>
      </c>
      <c r="D235" s="413" t="str">
        <f>IF(AND($S$1=1,Q235=0),"",VLOOKUP(B235,'Datenbank Volumes'!B:D,3,FALSE))</f>
        <v>Clean</v>
      </c>
      <c r="E235" s="437">
        <f>VLOOKUP(B235,'Datenbank Volumes'!B:N,10,FALSE)</f>
        <v>4.0999999999999996</v>
      </c>
      <c r="F235" s="71">
        <f>IF($A$1=1,"",VLOOKUP(B235,'Datenbank Volumes'!$B$3:$U$1256,8,FALSE))</f>
        <v>104</v>
      </c>
      <c r="G235" s="201" t="s">
        <v>533</v>
      </c>
      <c r="H235" s="445"/>
      <c r="I235" s="331"/>
      <c r="J235" s="334"/>
      <c r="K235" s="337"/>
      <c r="L235" s="340"/>
      <c r="M235" s="442"/>
      <c r="N235" s="443"/>
      <c r="O235" s="444"/>
      <c r="P235" s="343"/>
      <c r="Q235" s="198">
        <f t="shared" si="6"/>
        <v>0</v>
      </c>
      <c r="R235" s="103">
        <f>IF($A$1=1,"",IF($F$5="Corundum(+5%)",1.15*IF(AND('Datenbank Volumes'!J227=1,VOLUMES!G235="YES",SUM(H235:P235)&gt;0),SUM(H235:P235)*F235+(4.5),SUM(H235:P235)*F235),IF(AND('Datenbank Volumes'!J227=1,VOLUMES!G235="YES",SUM(H235:P235)&gt;0),SUM(H235:P235)*F235+(4.5),SUM(H235:P235)*F235)))</f>
        <v>0</v>
      </c>
      <c r="S235" s="403">
        <f>SUM(H235:P235)*VLOOKUP(B235,'Datenbank Volumes'!B:G,4,FALSE)</f>
        <v>0</v>
      </c>
    </row>
    <row r="236" spans="2:19" ht="18.75" x14ac:dyDescent="0.3">
      <c r="B236" s="353" t="s">
        <v>610</v>
      </c>
      <c r="C236" s="413" t="str">
        <f>IF(AND($S$1=1,Q236=0),"",VLOOKUP(B236,'Datenbank Volumes'!B:C,2,FALSE))</f>
        <v>Aire50 S11-4</v>
      </c>
      <c r="D236" s="413" t="str">
        <f>IF(AND($S$1=1,Q236=0),"",VLOOKUP(B236,'Datenbank Volumes'!B:D,3,FALSE))</f>
        <v>T-Nuts</v>
      </c>
      <c r="E236" s="437">
        <f>VLOOKUP(B236,'Datenbank Volumes'!B:N,10,FALSE)</f>
        <v>4.0999999999999996</v>
      </c>
      <c r="F236" s="71">
        <f>IF($A$1=1,"",VLOOKUP(B236,'Datenbank Volumes'!$B$3:$U$1256,8,FALSE))</f>
        <v>113</v>
      </c>
      <c r="G236" s="201" t="s">
        <v>533</v>
      </c>
      <c r="H236" s="445"/>
      <c r="I236" s="331"/>
      <c r="J236" s="334"/>
      <c r="K236" s="337"/>
      <c r="L236" s="340"/>
      <c r="M236" s="442"/>
      <c r="N236" s="443"/>
      <c r="O236" s="444"/>
      <c r="P236" s="343"/>
      <c r="Q236" s="198">
        <f t="shared" si="6"/>
        <v>0</v>
      </c>
      <c r="R236" s="103">
        <f>IF($A$1=1,"",IF($F$5="Corundum(+5%)",1.15*IF(AND('Datenbank Volumes'!J228=1,VOLUMES!G236="YES",SUM(H236:P236)&gt;0),SUM(H236:P236)*F236+(4.5),SUM(H236:P236)*F236),IF(AND('Datenbank Volumes'!J228=1,VOLUMES!G236="YES",SUM(H236:P236)&gt;0),SUM(H236:P236)*F236+(4.5),SUM(H236:P236)*F236)))</f>
        <v>0</v>
      </c>
      <c r="S236" s="403">
        <f>SUM(H236:P236)*VLOOKUP(B236,'Datenbank Volumes'!B:G,4,FALSE)</f>
        <v>0</v>
      </c>
    </row>
    <row r="237" spans="2:19" ht="18.75" x14ac:dyDescent="0.3">
      <c r="B237" s="353" t="s">
        <v>609</v>
      </c>
      <c r="C237" s="413" t="str">
        <f>IF(AND($S$1=1,Q237=0),"",VLOOKUP(B237,'Datenbank Volumes'!B:C,2,FALSE))</f>
        <v>Aire50 S11-5</v>
      </c>
      <c r="D237" s="413" t="str">
        <f>IF(AND($S$1=1,Q237=0),"",VLOOKUP(B237,'Datenbank Volumes'!B:D,3,FALSE))</f>
        <v>Clean</v>
      </c>
      <c r="E237" s="437">
        <f>VLOOKUP(B237,'Datenbank Volumes'!B:N,10,FALSE)</f>
        <v>4.3999999999999995</v>
      </c>
      <c r="F237" s="71">
        <f>IF($A$1=1,"",VLOOKUP(B237,'Datenbank Volumes'!$B$3:$U$1256,8,FALSE))</f>
        <v>106</v>
      </c>
      <c r="G237" s="201" t="s">
        <v>533</v>
      </c>
      <c r="H237" s="445"/>
      <c r="I237" s="331"/>
      <c r="J237" s="334"/>
      <c r="K237" s="337"/>
      <c r="L237" s="340"/>
      <c r="M237" s="442"/>
      <c r="N237" s="443"/>
      <c r="O237" s="444"/>
      <c r="P237" s="343"/>
      <c r="Q237" s="198">
        <f t="shared" si="6"/>
        <v>0</v>
      </c>
      <c r="R237" s="103">
        <f>IF($A$1=1,"",IF($F$5="Corundum(+5%)",1.15*IF(AND('Datenbank Volumes'!J229=1,VOLUMES!G237="YES",SUM(H237:P237)&gt;0),SUM(H237:P237)*F237+(4.5),SUM(H237:P237)*F237),IF(AND('Datenbank Volumes'!J229=1,VOLUMES!G237="YES",SUM(H237:P237)&gt;0),SUM(H237:P237)*F237+(4.5),SUM(H237:P237)*F237)))</f>
        <v>0</v>
      </c>
      <c r="S237" s="403">
        <f>SUM(H237:P237)*VLOOKUP(B237,'Datenbank Volumes'!B:G,4,FALSE)</f>
        <v>0</v>
      </c>
    </row>
    <row r="238" spans="2:19" ht="18.75" x14ac:dyDescent="0.3">
      <c r="B238" s="353" t="s">
        <v>608</v>
      </c>
      <c r="C238" s="413" t="str">
        <f>IF(AND($S$1=1,Q238=0),"",VLOOKUP(B238,'Datenbank Volumes'!B:C,2,FALSE))</f>
        <v>Aire50 S11-5</v>
      </c>
      <c r="D238" s="413" t="str">
        <f>IF(AND($S$1=1,Q238=0),"",VLOOKUP(B238,'Datenbank Volumes'!B:D,3,FALSE))</f>
        <v>T-Nuts</v>
      </c>
      <c r="E238" s="437">
        <f>VLOOKUP(B238,'Datenbank Volumes'!B:N,10,FALSE)</f>
        <v>4.3999999999999995</v>
      </c>
      <c r="F238" s="71">
        <f>IF($A$1=1,"",VLOOKUP(B238,'Datenbank Volumes'!$B$3:$U$1256,8,FALSE))</f>
        <v>114</v>
      </c>
      <c r="G238" s="201" t="s">
        <v>533</v>
      </c>
      <c r="H238" s="445"/>
      <c r="I238" s="331"/>
      <c r="J238" s="334"/>
      <c r="K238" s="337"/>
      <c r="L238" s="340"/>
      <c r="M238" s="442"/>
      <c r="N238" s="443"/>
      <c r="O238" s="444"/>
      <c r="P238" s="343"/>
      <c r="Q238" s="198">
        <f t="shared" si="6"/>
        <v>0</v>
      </c>
      <c r="R238" s="103">
        <f>IF($A$1=1,"",IF($F$5="Corundum(+5%)",1.15*IF(AND('Datenbank Volumes'!J230=1,VOLUMES!G238="YES",SUM(H238:P238)&gt;0),SUM(H238:P238)*F238+(4.5),SUM(H238:P238)*F238),IF(AND('Datenbank Volumes'!J230=1,VOLUMES!G238="YES",SUM(H238:P238)&gt;0),SUM(H238:P238)*F238+(4.5),SUM(H238:P238)*F238)))</f>
        <v>0</v>
      </c>
      <c r="S238" s="403">
        <f>SUM(H238:P238)*VLOOKUP(B238,'Datenbank Volumes'!B:G,4,FALSE)</f>
        <v>0</v>
      </c>
    </row>
    <row r="239" spans="2:19" ht="18.75" x14ac:dyDescent="0.3">
      <c r="B239" s="353" t="s">
        <v>607</v>
      </c>
      <c r="C239" s="413" t="str">
        <f>IF(AND($S$1=1,Q239=0),"",VLOOKUP(B239,'Datenbank Volumes'!B:C,2,FALSE))</f>
        <v>Aire50 S11-6</v>
      </c>
      <c r="D239" s="413" t="str">
        <f>IF(AND($S$1=1,Q239=0),"",VLOOKUP(B239,'Datenbank Volumes'!B:D,3,FALSE))</f>
        <v>Clean</v>
      </c>
      <c r="E239" s="437">
        <f>VLOOKUP(B239,'Datenbank Volumes'!B:N,10,FALSE)</f>
        <v>4.3999999999999995</v>
      </c>
      <c r="F239" s="71">
        <f>IF($A$1=1,"",VLOOKUP(B239,'Datenbank Volumes'!$B$3:$U$1256,8,FALSE))</f>
        <v>106</v>
      </c>
      <c r="G239" s="201" t="s">
        <v>533</v>
      </c>
      <c r="H239" s="445"/>
      <c r="I239" s="331"/>
      <c r="J239" s="334"/>
      <c r="K239" s="337"/>
      <c r="L239" s="340"/>
      <c r="M239" s="442"/>
      <c r="N239" s="443"/>
      <c r="O239" s="444"/>
      <c r="P239" s="343"/>
      <c r="Q239" s="198">
        <f t="shared" si="6"/>
        <v>0</v>
      </c>
      <c r="R239" s="103">
        <f>IF($A$1=1,"",IF($F$5="Corundum(+5%)",1.15*IF(AND('Datenbank Volumes'!J231=1,VOLUMES!G239="YES",SUM(H239:P239)&gt;0),SUM(H239:P239)*F239+(4.5),SUM(H239:P239)*F239),IF(AND('Datenbank Volumes'!J231=1,VOLUMES!G239="YES",SUM(H239:P239)&gt;0),SUM(H239:P239)*F239+(4.5),SUM(H239:P239)*F239)))</f>
        <v>0</v>
      </c>
      <c r="S239" s="403">
        <f>SUM(H239:P239)*VLOOKUP(B239,'Datenbank Volumes'!B:G,4,FALSE)</f>
        <v>0</v>
      </c>
    </row>
    <row r="240" spans="2:19" ht="18.75" x14ac:dyDescent="0.3">
      <c r="B240" s="353" t="s">
        <v>606</v>
      </c>
      <c r="C240" s="413" t="str">
        <f>IF(AND($S$1=1,Q240=0),"",VLOOKUP(B240,'Datenbank Volumes'!B:C,2,FALSE))</f>
        <v>Aire50 S11-6</v>
      </c>
      <c r="D240" s="413" t="str">
        <f>IF(AND($S$1=1,Q240=0),"",VLOOKUP(B240,'Datenbank Volumes'!B:D,3,FALSE))</f>
        <v>T-Nuts</v>
      </c>
      <c r="E240" s="437">
        <f>VLOOKUP(B240,'Datenbank Volumes'!B:N,10,FALSE)</f>
        <v>4.3999999999999995</v>
      </c>
      <c r="F240" s="71">
        <f>IF($A$1=1,"",VLOOKUP(B240,'Datenbank Volumes'!$B$3:$U$1256,8,FALSE))</f>
        <v>114</v>
      </c>
      <c r="G240" s="201" t="s">
        <v>533</v>
      </c>
      <c r="H240" s="445"/>
      <c r="I240" s="331"/>
      <c r="J240" s="334"/>
      <c r="K240" s="337"/>
      <c r="L240" s="340"/>
      <c r="M240" s="442"/>
      <c r="N240" s="443"/>
      <c r="O240" s="444"/>
      <c r="P240" s="343"/>
      <c r="Q240" s="198">
        <f t="shared" si="6"/>
        <v>0</v>
      </c>
      <c r="R240" s="103">
        <f>IF($A$1=1,"",IF($F$5="Corundum(+5%)",1.15*IF(AND('Datenbank Volumes'!J232=1,VOLUMES!G240="YES",SUM(H240:P240)&gt;0),SUM(H240:P240)*F240+(4.5),SUM(H240:P240)*F240),IF(AND('Datenbank Volumes'!J232=1,VOLUMES!G240="YES",SUM(H240:P240)&gt;0),SUM(H240:P240)*F240+(4.5),SUM(H240:P240)*F240)))</f>
        <v>0</v>
      </c>
      <c r="S240" s="403">
        <f>SUM(H240:P240)*VLOOKUP(B240,'Datenbank Volumes'!B:G,4,FALSE)</f>
        <v>0</v>
      </c>
    </row>
    <row r="241" spans="2:19" ht="18.75" x14ac:dyDescent="0.3">
      <c r="B241" s="353" t="s">
        <v>605</v>
      </c>
      <c r="C241" s="413" t="str">
        <f>IF(AND($S$1=1,Q241=0),"",VLOOKUP(B241,'Datenbank Volumes'!B:C,2,FALSE))</f>
        <v>Aire50 S11-7</v>
      </c>
      <c r="D241" s="413" t="str">
        <f>IF(AND($S$1=1,Q241=0),"",VLOOKUP(B241,'Datenbank Volumes'!B:D,3,FALSE))</f>
        <v>Clean</v>
      </c>
      <c r="E241" s="437">
        <f>VLOOKUP(B241,'Datenbank Volumes'!B:N,10,FALSE)</f>
        <v>4.9000000000000004</v>
      </c>
      <c r="F241" s="71">
        <f>IF($A$1=1,"",VLOOKUP(B241,'Datenbank Volumes'!$B$3:$U$1256,8,FALSE))</f>
        <v>111</v>
      </c>
      <c r="G241" s="201" t="s">
        <v>533</v>
      </c>
      <c r="H241" s="445"/>
      <c r="I241" s="331"/>
      <c r="J241" s="334"/>
      <c r="K241" s="337"/>
      <c r="L241" s="340"/>
      <c r="M241" s="442"/>
      <c r="N241" s="443"/>
      <c r="O241" s="444"/>
      <c r="P241" s="343"/>
      <c r="Q241" s="198">
        <f t="shared" si="6"/>
        <v>0</v>
      </c>
      <c r="R241" s="103">
        <f>IF($A$1=1,"",IF($F$5="Corundum(+5%)",1.15*IF(AND('Datenbank Volumes'!J233=1,VOLUMES!G241="YES",SUM(H241:P241)&gt;0),SUM(H241:P241)*F241+(4.5),SUM(H241:P241)*F241),IF(AND('Datenbank Volumes'!J233=1,VOLUMES!G241="YES",SUM(H241:P241)&gt;0),SUM(H241:P241)*F241+(4.5),SUM(H241:P241)*F241)))</f>
        <v>0</v>
      </c>
      <c r="S241" s="403">
        <f>SUM(H241:P241)*VLOOKUP(B241,'Datenbank Volumes'!B:G,4,FALSE)</f>
        <v>0</v>
      </c>
    </row>
    <row r="242" spans="2:19" ht="18.75" x14ac:dyDescent="0.3">
      <c r="B242" s="353" t="s">
        <v>604</v>
      </c>
      <c r="C242" s="413" t="str">
        <f>IF(AND($S$1=1,Q242=0),"",VLOOKUP(B242,'Datenbank Volumes'!B:C,2,FALSE))</f>
        <v>Aire50 S11-7</v>
      </c>
      <c r="D242" s="413" t="str">
        <f>IF(AND($S$1=1,Q242=0),"",VLOOKUP(B242,'Datenbank Volumes'!B:D,3,FALSE))</f>
        <v>T-Nuts</v>
      </c>
      <c r="E242" s="437">
        <f>VLOOKUP(B242,'Datenbank Volumes'!B:N,10,FALSE)</f>
        <v>4.9000000000000004</v>
      </c>
      <c r="F242" s="71">
        <f>IF($A$1=1,"",VLOOKUP(B242,'Datenbank Volumes'!$B$3:$U$1256,8,FALSE))</f>
        <v>119</v>
      </c>
      <c r="G242" s="201" t="s">
        <v>533</v>
      </c>
      <c r="H242" s="445"/>
      <c r="I242" s="331"/>
      <c r="J242" s="334"/>
      <c r="K242" s="337"/>
      <c r="L242" s="340"/>
      <c r="M242" s="442"/>
      <c r="N242" s="443"/>
      <c r="O242" s="444"/>
      <c r="P242" s="343"/>
      <c r="Q242" s="198">
        <f t="shared" si="6"/>
        <v>0</v>
      </c>
      <c r="R242" s="103">
        <f>IF($A$1=1,"",IF($F$5="Corundum(+5%)",1.15*IF(AND('Datenbank Volumes'!J234=1,VOLUMES!G242="YES",SUM(H242:P242)&gt;0),SUM(H242:P242)*F242+(4.5),SUM(H242:P242)*F242),IF(AND('Datenbank Volumes'!J234=1,VOLUMES!G242="YES",SUM(H242:P242)&gt;0),SUM(H242:P242)*F242+(4.5),SUM(H242:P242)*F242)))</f>
        <v>0</v>
      </c>
      <c r="S242" s="403">
        <f>SUM(H242:P242)*VLOOKUP(B242,'Datenbank Volumes'!B:G,4,FALSE)</f>
        <v>0</v>
      </c>
    </row>
    <row r="243" spans="2:19" ht="18.75" x14ac:dyDescent="0.3">
      <c r="B243" s="353" t="s">
        <v>603</v>
      </c>
      <c r="C243" s="413" t="str">
        <f>IF(AND($S$1=1,Q243=0),"",VLOOKUP(B243,'Datenbank Volumes'!B:C,2,FALSE))</f>
        <v>Aire50 S11-8</v>
      </c>
      <c r="D243" s="413" t="str">
        <f>IF(AND($S$1=1,Q243=0),"",VLOOKUP(B243,'Datenbank Volumes'!B:D,3,FALSE))</f>
        <v>Clean</v>
      </c>
      <c r="E243" s="437">
        <f>VLOOKUP(B243,'Datenbank Volumes'!B:N,10,FALSE)</f>
        <v>4.9000000000000004</v>
      </c>
      <c r="F243" s="71">
        <f>IF($A$1=1,"",VLOOKUP(B243,'Datenbank Volumes'!$B$3:$U$1256,8,FALSE))</f>
        <v>111</v>
      </c>
      <c r="G243" s="201" t="s">
        <v>533</v>
      </c>
      <c r="H243" s="445"/>
      <c r="I243" s="331"/>
      <c r="J243" s="334"/>
      <c r="K243" s="337"/>
      <c r="L243" s="340"/>
      <c r="M243" s="442"/>
      <c r="N243" s="443"/>
      <c r="O243" s="444"/>
      <c r="P243" s="343"/>
      <c r="Q243" s="198">
        <f t="shared" si="6"/>
        <v>0</v>
      </c>
      <c r="R243" s="103">
        <f>IF($A$1=1,"",IF($F$5="Corundum(+5%)",1.15*IF(AND('Datenbank Volumes'!J235=1,VOLUMES!G243="YES",SUM(H243:P243)&gt;0),SUM(H243:P243)*F243+(4.5),SUM(H243:P243)*F243),IF(AND('Datenbank Volumes'!J235=1,VOLUMES!G243="YES",SUM(H243:P243)&gt;0),SUM(H243:P243)*F243+(4.5),SUM(H243:P243)*F243)))</f>
        <v>0</v>
      </c>
      <c r="S243" s="403">
        <f>SUM(H243:P243)*VLOOKUP(B243,'Datenbank Volumes'!B:G,4,FALSE)</f>
        <v>0</v>
      </c>
    </row>
    <row r="244" spans="2:19" ht="18.75" x14ac:dyDescent="0.3">
      <c r="B244" s="353" t="s">
        <v>602</v>
      </c>
      <c r="C244" s="413" t="str">
        <f>IF(AND($S$1=1,Q244=0),"",VLOOKUP(B244,'Datenbank Volumes'!B:C,2,FALSE))</f>
        <v>Aire50 S11-8</v>
      </c>
      <c r="D244" s="413" t="str">
        <f>IF(AND($S$1=1,Q244=0),"",VLOOKUP(B244,'Datenbank Volumes'!B:D,3,FALSE))</f>
        <v>T-Nuts</v>
      </c>
      <c r="E244" s="437">
        <f>VLOOKUP(B244,'Datenbank Volumes'!B:N,10,FALSE)</f>
        <v>4.9000000000000004</v>
      </c>
      <c r="F244" s="71">
        <f>IF($A$1=1,"",VLOOKUP(B244,'Datenbank Volumes'!$B$3:$U$1256,8,FALSE))</f>
        <v>119</v>
      </c>
      <c r="G244" s="201" t="s">
        <v>533</v>
      </c>
      <c r="H244" s="445"/>
      <c r="I244" s="331"/>
      <c r="J244" s="334"/>
      <c r="K244" s="337"/>
      <c r="L244" s="340"/>
      <c r="M244" s="442"/>
      <c r="N244" s="443"/>
      <c r="O244" s="444"/>
      <c r="P244" s="343"/>
      <c r="Q244" s="198">
        <f t="shared" si="6"/>
        <v>0</v>
      </c>
      <c r="R244" s="103">
        <f>IF($A$1=1,"",IF($F$5="Corundum(+5%)",1.15*IF(AND('Datenbank Volumes'!J236=1,VOLUMES!G244="YES",SUM(H244:P244)&gt;0),SUM(H244:P244)*F244+(4.5),SUM(H244:P244)*F244),IF(AND('Datenbank Volumes'!J236=1,VOLUMES!G244="YES",SUM(H244:P244)&gt;0),SUM(H244:P244)*F244+(4.5),SUM(H244:P244)*F244)))</f>
        <v>0</v>
      </c>
      <c r="S244" s="403">
        <f>SUM(H244:P244)*VLOOKUP(B244,'Datenbank Volumes'!B:G,4,FALSE)</f>
        <v>0</v>
      </c>
    </row>
    <row r="245" spans="2:19" ht="18.75" x14ac:dyDescent="0.3">
      <c r="B245" s="353" t="s">
        <v>601</v>
      </c>
      <c r="C245" s="413" t="str">
        <f>IF(AND($S$1=1,Q245=0),"",VLOOKUP(B245,'Datenbank Volumes'!B:C,2,FALSE))</f>
        <v>Viento S12-1</v>
      </c>
      <c r="D245" s="413" t="str">
        <f>IF(AND($S$1=1,Q245=0),"",VLOOKUP(B245,'Datenbank Volumes'!B:D,3,FALSE))</f>
        <v>Clean</v>
      </c>
      <c r="E245" s="437">
        <f>VLOOKUP(B245,'Datenbank Volumes'!B:N,10,FALSE)</f>
        <v>4.0999999999999996</v>
      </c>
      <c r="F245" s="71">
        <f>IF($A$1=1,"",VLOOKUP(B245,'Datenbank Volumes'!$B$3:$U$1256,8,FALSE))</f>
        <v>98</v>
      </c>
      <c r="G245" s="201" t="s">
        <v>533</v>
      </c>
      <c r="H245" s="445"/>
      <c r="I245" s="331"/>
      <c r="J245" s="334"/>
      <c r="K245" s="337"/>
      <c r="L245" s="340"/>
      <c r="M245" s="442"/>
      <c r="N245" s="443"/>
      <c r="O245" s="444"/>
      <c r="P245" s="343"/>
      <c r="Q245" s="198">
        <f t="shared" si="6"/>
        <v>0</v>
      </c>
      <c r="R245" s="103">
        <f>IF($A$1=1,"",IF($F$5="Corundum(+5%)",1.15*IF(AND('Datenbank Volumes'!J237=1,VOLUMES!G245="YES",SUM(H245:P245)&gt;0),SUM(H245:P245)*F245+(4.5),SUM(H245:P245)*F245),IF(AND('Datenbank Volumes'!J237=1,VOLUMES!G245="YES",SUM(H245:P245)&gt;0),SUM(H245:P245)*F245+(4.5),SUM(H245:P245)*F245)))</f>
        <v>0</v>
      </c>
      <c r="S245" s="403">
        <f>SUM(H245:P245)*VLOOKUP(B245,'Datenbank Volumes'!B:G,4,FALSE)</f>
        <v>0</v>
      </c>
    </row>
    <row r="246" spans="2:19" ht="18.75" x14ac:dyDescent="0.3">
      <c r="B246" s="353" t="s">
        <v>600</v>
      </c>
      <c r="C246" s="413" t="str">
        <f>IF(AND($S$1=1,Q246=0),"",VLOOKUP(B246,'Datenbank Volumes'!B:C,2,FALSE))</f>
        <v>Viento S12-1</v>
      </c>
      <c r="D246" s="413" t="str">
        <f>IF(AND($S$1=1,Q246=0),"",VLOOKUP(B246,'Datenbank Volumes'!B:D,3,FALSE))</f>
        <v>T-Nuts</v>
      </c>
      <c r="E246" s="437">
        <f>VLOOKUP(B246,'Datenbank Volumes'!B:N,10,FALSE)</f>
        <v>4.0999999999999996</v>
      </c>
      <c r="F246" s="71">
        <f>IF($A$1=1,"",VLOOKUP(B246,'Datenbank Volumes'!$B$3:$U$1256,8,FALSE))</f>
        <v>106</v>
      </c>
      <c r="G246" s="201" t="s">
        <v>533</v>
      </c>
      <c r="H246" s="445"/>
      <c r="I246" s="331"/>
      <c r="J246" s="334"/>
      <c r="K246" s="337"/>
      <c r="L246" s="340"/>
      <c r="M246" s="442"/>
      <c r="N246" s="443"/>
      <c r="O246" s="444"/>
      <c r="P246" s="343"/>
      <c r="Q246" s="198">
        <f t="shared" si="6"/>
        <v>0</v>
      </c>
      <c r="R246" s="103">
        <f>IF($A$1=1,"",IF($F$5="Corundum(+5%)",1.15*IF(AND('Datenbank Volumes'!J238=1,VOLUMES!G246="YES",SUM(H246:P246)&gt;0),SUM(H246:P246)*F246+(4.5),SUM(H246:P246)*F246),IF(AND('Datenbank Volumes'!J238=1,VOLUMES!G246="YES",SUM(H246:P246)&gt;0),SUM(H246:P246)*F246+(4.5),SUM(H246:P246)*F246)))</f>
        <v>0</v>
      </c>
      <c r="S246" s="403">
        <f>SUM(H246:P246)*VLOOKUP(B246,'Datenbank Volumes'!B:G,4,FALSE)</f>
        <v>0</v>
      </c>
    </row>
    <row r="247" spans="2:19" ht="18.75" x14ac:dyDescent="0.3">
      <c r="B247" s="353" t="s">
        <v>599</v>
      </c>
      <c r="C247" s="413" t="str">
        <f>IF(AND($S$1=1,Q247=0),"",VLOOKUP(B247,'Datenbank Volumes'!B:C,2,FALSE))</f>
        <v>Viento S12-2</v>
      </c>
      <c r="D247" s="413" t="str">
        <f>IF(AND($S$1=1,Q247=0),"",VLOOKUP(B247,'Datenbank Volumes'!B:D,3,FALSE))</f>
        <v>Clean</v>
      </c>
      <c r="E247" s="437">
        <f>VLOOKUP(B247,'Datenbank Volumes'!B:N,10,FALSE)</f>
        <v>4.0999999999999996</v>
      </c>
      <c r="F247" s="71">
        <f>IF($A$1=1,"",VLOOKUP(B247,'Datenbank Volumes'!$B$3:$U$1256,8,FALSE))</f>
        <v>98</v>
      </c>
      <c r="G247" s="201" t="s">
        <v>533</v>
      </c>
      <c r="H247" s="445"/>
      <c r="I247" s="331"/>
      <c r="J247" s="334"/>
      <c r="K247" s="337"/>
      <c r="L247" s="340"/>
      <c r="M247" s="442"/>
      <c r="N247" s="443"/>
      <c r="O247" s="444"/>
      <c r="P247" s="343"/>
      <c r="Q247" s="198">
        <f t="shared" si="6"/>
        <v>0</v>
      </c>
      <c r="R247" s="103">
        <f>IF($A$1=1,"",IF($F$5="Corundum(+5%)",1.15*IF(AND('Datenbank Volumes'!J239=1,VOLUMES!G247="YES",SUM(H247:P247)&gt;0),SUM(H247:P247)*F247+(4.5),SUM(H247:P247)*F247),IF(AND('Datenbank Volumes'!J239=1,VOLUMES!G247="YES",SUM(H247:P247)&gt;0),SUM(H247:P247)*F247+(4.5),SUM(H247:P247)*F247)))</f>
        <v>0</v>
      </c>
      <c r="S247" s="403">
        <f>SUM(H247:P247)*VLOOKUP(B247,'Datenbank Volumes'!B:G,4,FALSE)</f>
        <v>0</v>
      </c>
    </row>
    <row r="248" spans="2:19" ht="18.75" x14ac:dyDescent="0.3">
      <c r="B248" s="353" t="s">
        <v>598</v>
      </c>
      <c r="C248" s="413" t="str">
        <f>IF(AND($S$1=1,Q248=0),"",VLOOKUP(B248,'Datenbank Volumes'!B:C,2,FALSE))</f>
        <v>Viento S12-2</v>
      </c>
      <c r="D248" s="413" t="str">
        <f>IF(AND($S$1=1,Q248=0),"",VLOOKUP(B248,'Datenbank Volumes'!B:D,3,FALSE))</f>
        <v>T-Nuts</v>
      </c>
      <c r="E248" s="437">
        <f>VLOOKUP(B248,'Datenbank Volumes'!B:N,10,FALSE)</f>
        <v>4.0999999999999996</v>
      </c>
      <c r="F248" s="71">
        <f>IF($A$1=1,"",VLOOKUP(B248,'Datenbank Volumes'!$B$3:$U$1256,8,FALSE))</f>
        <v>106</v>
      </c>
      <c r="G248" s="201" t="s">
        <v>533</v>
      </c>
      <c r="H248" s="445"/>
      <c r="I248" s="331"/>
      <c r="J248" s="334"/>
      <c r="K248" s="337"/>
      <c r="L248" s="340"/>
      <c r="M248" s="442"/>
      <c r="N248" s="443"/>
      <c r="O248" s="444"/>
      <c r="P248" s="343"/>
      <c r="Q248" s="198">
        <f t="shared" si="6"/>
        <v>0</v>
      </c>
      <c r="R248" s="103">
        <f>IF($A$1=1,"",IF($F$5="Corundum(+5%)",1.15*IF(AND('Datenbank Volumes'!J240=1,VOLUMES!G248="YES",SUM(H248:P248)&gt;0),SUM(H248:P248)*F248+(4.5),SUM(H248:P248)*F248),IF(AND('Datenbank Volumes'!J240=1,VOLUMES!G248="YES",SUM(H248:P248)&gt;0),SUM(H248:P248)*F248+(4.5),SUM(H248:P248)*F248)))</f>
        <v>0</v>
      </c>
      <c r="S248" s="403">
        <f>SUM(H248:P248)*VLOOKUP(B248,'Datenbank Volumes'!B:G,4,FALSE)</f>
        <v>0</v>
      </c>
    </row>
    <row r="249" spans="2:19" ht="18.75" x14ac:dyDescent="0.3">
      <c r="B249" s="353" t="s">
        <v>597</v>
      </c>
      <c r="C249" s="413" t="str">
        <f>IF(AND($S$1=1,Q249=0),"",VLOOKUP(B249,'Datenbank Volumes'!B:C,2,FALSE))</f>
        <v>Viento S12-3</v>
      </c>
      <c r="D249" s="413" t="str">
        <f>IF(AND($S$1=1,Q249=0),"",VLOOKUP(B249,'Datenbank Volumes'!B:D,3,FALSE))</f>
        <v>Clean</v>
      </c>
      <c r="E249" s="437">
        <f>VLOOKUP(B249,'Datenbank Volumes'!B:N,10,FALSE)</f>
        <v>4.3999999999999995</v>
      </c>
      <c r="F249" s="71">
        <f>IF($A$1=1,"",VLOOKUP(B249,'Datenbank Volumes'!$B$3:$U$1256,8,FALSE))</f>
        <v>103</v>
      </c>
      <c r="G249" s="201" t="s">
        <v>533</v>
      </c>
      <c r="H249" s="445"/>
      <c r="I249" s="331"/>
      <c r="J249" s="334"/>
      <c r="K249" s="337"/>
      <c r="L249" s="340"/>
      <c r="M249" s="442"/>
      <c r="N249" s="443"/>
      <c r="O249" s="444"/>
      <c r="P249" s="343"/>
      <c r="Q249" s="198">
        <f t="shared" si="6"/>
        <v>0</v>
      </c>
      <c r="R249" s="103">
        <f>IF($A$1=1,"",IF($F$5="Corundum(+5%)",1.15*IF(AND('Datenbank Volumes'!J241=1,VOLUMES!G249="YES",SUM(H249:P249)&gt;0),SUM(H249:P249)*F249+(4.5),SUM(H249:P249)*F249),IF(AND('Datenbank Volumes'!J241=1,VOLUMES!G249="YES",SUM(H249:P249)&gt;0),SUM(H249:P249)*F249+(4.5),SUM(H249:P249)*F249)))</f>
        <v>0</v>
      </c>
      <c r="S249" s="403">
        <f>SUM(H249:P249)*VLOOKUP(B249,'Datenbank Volumes'!B:G,4,FALSE)</f>
        <v>0</v>
      </c>
    </row>
    <row r="250" spans="2:19" ht="18.75" x14ac:dyDescent="0.3">
      <c r="B250" s="353" t="s">
        <v>596</v>
      </c>
      <c r="C250" s="413" t="str">
        <f>IF(AND($S$1=1,Q250=0),"",VLOOKUP(B250,'Datenbank Volumes'!B:C,2,FALSE))</f>
        <v>Viento S12-3</v>
      </c>
      <c r="D250" s="413" t="str">
        <f>IF(AND($S$1=1,Q250=0),"",VLOOKUP(B250,'Datenbank Volumes'!B:D,3,FALSE))</f>
        <v>T-Nuts</v>
      </c>
      <c r="E250" s="437">
        <f>VLOOKUP(B250,'Datenbank Volumes'!B:N,10,FALSE)</f>
        <v>4.3999999999999995</v>
      </c>
      <c r="F250" s="71">
        <f>IF($A$1=1,"",VLOOKUP(B250,'Datenbank Volumes'!$B$3:$U$1256,8,FALSE))</f>
        <v>111</v>
      </c>
      <c r="G250" s="201" t="s">
        <v>533</v>
      </c>
      <c r="H250" s="445"/>
      <c r="I250" s="331"/>
      <c r="J250" s="334"/>
      <c r="K250" s="337"/>
      <c r="L250" s="340"/>
      <c r="M250" s="442"/>
      <c r="N250" s="443"/>
      <c r="O250" s="444"/>
      <c r="P250" s="343"/>
      <c r="Q250" s="198">
        <f t="shared" si="6"/>
        <v>0</v>
      </c>
      <c r="R250" s="103">
        <f>IF($A$1=1,"",IF($F$5="Corundum(+5%)",1.15*IF(AND('Datenbank Volumes'!J242=1,VOLUMES!G250="YES",SUM(H250:P250)&gt;0),SUM(H250:P250)*F250+(4.5),SUM(H250:P250)*F250),IF(AND('Datenbank Volumes'!J242=1,VOLUMES!G250="YES",SUM(H250:P250)&gt;0),SUM(H250:P250)*F250+(4.5),SUM(H250:P250)*F250)))</f>
        <v>0</v>
      </c>
      <c r="S250" s="403">
        <f>SUM(H250:P250)*VLOOKUP(B250,'Datenbank Volumes'!B:G,4,FALSE)</f>
        <v>0</v>
      </c>
    </row>
    <row r="251" spans="2:19" ht="18.75" x14ac:dyDescent="0.3">
      <c r="B251" s="353" t="s">
        <v>595</v>
      </c>
      <c r="C251" s="413" t="str">
        <f>IF(AND($S$1=1,Q251=0),"",VLOOKUP(B251,'Datenbank Volumes'!B:C,2,FALSE))</f>
        <v>Viento S12-4</v>
      </c>
      <c r="D251" s="413" t="str">
        <f>IF(AND($S$1=1,Q251=0),"",VLOOKUP(B251,'Datenbank Volumes'!B:D,3,FALSE))</f>
        <v>Clean</v>
      </c>
      <c r="E251" s="437">
        <f>VLOOKUP(B251,'Datenbank Volumes'!B:N,10,FALSE)</f>
        <v>4.3999999999999995</v>
      </c>
      <c r="F251" s="71">
        <f>IF($A$1=1,"",VLOOKUP(B251,'Datenbank Volumes'!$B$3:$U$1256,8,FALSE))</f>
        <v>103</v>
      </c>
      <c r="G251" s="201" t="s">
        <v>533</v>
      </c>
      <c r="H251" s="445"/>
      <c r="I251" s="331"/>
      <c r="J251" s="334"/>
      <c r="K251" s="337"/>
      <c r="L251" s="340"/>
      <c r="M251" s="442"/>
      <c r="N251" s="443"/>
      <c r="O251" s="444"/>
      <c r="P251" s="343"/>
      <c r="Q251" s="198">
        <f t="shared" si="6"/>
        <v>0</v>
      </c>
      <c r="R251" s="103">
        <f>IF($A$1=1,"",IF($F$5="Corundum(+5%)",1.15*IF(AND('Datenbank Volumes'!J243=1,VOLUMES!G251="YES",SUM(H251:P251)&gt;0),SUM(H251:P251)*F251+(4.5),SUM(H251:P251)*F251),IF(AND('Datenbank Volumes'!J243=1,VOLUMES!G251="YES",SUM(H251:P251)&gt;0),SUM(H251:P251)*F251+(4.5),SUM(H251:P251)*F251)))</f>
        <v>0</v>
      </c>
      <c r="S251" s="403">
        <f>SUM(H251:P251)*VLOOKUP(B251,'Datenbank Volumes'!B:G,4,FALSE)</f>
        <v>0</v>
      </c>
    </row>
    <row r="252" spans="2:19" ht="18.75" x14ac:dyDescent="0.3">
      <c r="B252" s="353" t="s">
        <v>594</v>
      </c>
      <c r="C252" s="413" t="str">
        <f>IF(AND($S$1=1,Q252=0),"",VLOOKUP(B252,'Datenbank Volumes'!B:C,2,FALSE))</f>
        <v>Viento S12-4</v>
      </c>
      <c r="D252" s="413" t="str">
        <f>IF(AND($S$1=1,Q252=0),"",VLOOKUP(B252,'Datenbank Volumes'!B:D,3,FALSE))</f>
        <v>T-Nuts</v>
      </c>
      <c r="E252" s="437">
        <f>VLOOKUP(B252,'Datenbank Volumes'!B:N,10,FALSE)</f>
        <v>4.3999999999999995</v>
      </c>
      <c r="F252" s="71">
        <f>IF($A$1=1,"",VLOOKUP(B252,'Datenbank Volumes'!$B$3:$U$1256,8,FALSE))</f>
        <v>111</v>
      </c>
      <c r="G252" s="201" t="s">
        <v>533</v>
      </c>
      <c r="H252" s="445"/>
      <c r="I252" s="331"/>
      <c r="J252" s="334"/>
      <c r="K252" s="337"/>
      <c r="L252" s="340"/>
      <c r="M252" s="442"/>
      <c r="N252" s="443"/>
      <c r="O252" s="444"/>
      <c r="P252" s="343"/>
      <c r="Q252" s="198">
        <f t="shared" si="6"/>
        <v>0</v>
      </c>
      <c r="R252" s="103">
        <f>IF($A$1=1,"",IF($F$5="Corundum(+5%)",1.15*IF(AND('Datenbank Volumes'!J244=1,VOLUMES!G252="YES",SUM(H252:P252)&gt;0),SUM(H252:P252)*F252+(4.5),SUM(H252:P252)*F252),IF(AND('Datenbank Volumes'!J244=1,VOLUMES!G252="YES",SUM(H252:P252)&gt;0),SUM(H252:P252)*F252+(4.5),SUM(H252:P252)*F252)))</f>
        <v>0</v>
      </c>
      <c r="S252" s="403">
        <f>SUM(H252:P252)*VLOOKUP(B252,'Datenbank Volumes'!B:G,4,FALSE)</f>
        <v>0</v>
      </c>
    </row>
    <row r="253" spans="2:19" ht="18.75" x14ac:dyDescent="0.3">
      <c r="B253" s="353" t="s">
        <v>593</v>
      </c>
      <c r="C253" s="413" t="str">
        <f>IF(AND($S$1=1,Q253=0),"",VLOOKUP(B253,'Datenbank Volumes'!B:C,2,FALSE))</f>
        <v>Viento S12-5</v>
      </c>
      <c r="D253" s="413" t="str">
        <f>IF(AND($S$1=1,Q253=0),"",VLOOKUP(B253,'Datenbank Volumes'!B:D,3,FALSE))</f>
        <v>Clean</v>
      </c>
      <c r="E253" s="437">
        <f>VLOOKUP(B253,'Datenbank Volumes'!B:N,10,FALSE)</f>
        <v>4.8</v>
      </c>
      <c r="F253" s="71">
        <f>IF($A$1=1,"",VLOOKUP(B253,'Datenbank Volumes'!$B$3:$U$1256,8,FALSE))</f>
        <v>111</v>
      </c>
      <c r="G253" s="201" t="s">
        <v>533</v>
      </c>
      <c r="H253" s="445"/>
      <c r="I253" s="331"/>
      <c r="J253" s="334"/>
      <c r="K253" s="337"/>
      <c r="L253" s="340"/>
      <c r="M253" s="442"/>
      <c r="N253" s="443"/>
      <c r="O253" s="444"/>
      <c r="P253" s="343"/>
      <c r="Q253" s="198">
        <f t="shared" si="6"/>
        <v>0</v>
      </c>
      <c r="R253" s="103">
        <f>IF($A$1=1,"",IF($F$5="Corundum(+5%)",1.15*IF(AND('Datenbank Volumes'!J245=1,VOLUMES!G253="YES",SUM(H253:P253)&gt;0),SUM(H253:P253)*F253+(4.5),SUM(H253:P253)*F253),IF(AND('Datenbank Volumes'!J245=1,VOLUMES!G253="YES",SUM(H253:P253)&gt;0),SUM(H253:P253)*F253+(4.5),SUM(H253:P253)*F253)))</f>
        <v>0</v>
      </c>
      <c r="S253" s="403">
        <f>SUM(H253:P253)*VLOOKUP(B253,'Datenbank Volumes'!B:G,4,FALSE)</f>
        <v>0</v>
      </c>
    </row>
    <row r="254" spans="2:19" ht="18.75" x14ac:dyDescent="0.3">
      <c r="B254" s="353" t="s">
        <v>592</v>
      </c>
      <c r="C254" s="413" t="str">
        <f>IF(AND($S$1=1,Q254=0),"",VLOOKUP(B254,'Datenbank Volumes'!B:C,2,FALSE))</f>
        <v>Viento S12-5</v>
      </c>
      <c r="D254" s="413" t="str">
        <f>IF(AND($S$1=1,Q254=0),"",VLOOKUP(B254,'Datenbank Volumes'!B:D,3,FALSE))</f>
        <v>T-Nuts</v>
      </c>
      <c r="E254" s="437">
        <f>VLOOKUP(B254,'Datenbank Volumes'!B:N,10,FALSE)</f>
        <v>4.8</v>
      </c>
      <c r="F254" s="71">
        <f>IF($A$1=1,"",VLOOKUP(B254,'Datenbank Volumes'!$B$3:$U$1256,8,FALSE))</f>
        <v>121</v>
      </c>
      <c r="G254" s="201" t="s">
        <v>533</v>
      </c>
      <c r="H254" s="445"/>
      <c r="I254" s="331"/>
      <c r="J254" s="334"/>
      <c r="K254" s="337"/>
      <c r="L254" s="340"/>
      <c r="M254" s="442"/>
      <c r="N254" s="443"/>
      <c r="O254" s="444"/>
      <c r="P254" s="343"/>
      <c r="Q254" s="198">
        <f t="shared" si="6"/>
        <v>0</v>
      </c>
      <c r="R254" s="103">
        <f>IF($A$1=1,"",IF($F$5="Corundum(+5%)",1.15*IF(AND('Datenbank Volumes'!J246=1,VOLUMES!G254="YES",SUM(H254:P254)&gt;0),SUM(H254:P254)*F254+(4.5),SUM(H254:P254)*F254),IF(AND('Datenbank Volumes'!J246=1,VOLUMES!G254="YES",SUM(H254:P254)&gt;0),SUM(H254:P254)*F254+(4.5),SUM(H254:P254)*F254)))</f>
        <v>0</v>
      </c>
      <c r="S254" s="403">
        <f>SUM(H254:P254)*VLOOKUP(B254,'Datenbank Volumes'!B:G,4,FALSE)</f>
        <v>0</v>
      </c>
    </row>
    <row r="255" spans="2:19" ht="18.75" x14ac:dyDescent="0.3">
      <c r="B255" s="353" t="s">
        <v>591</v>
      </c>
      <c r="C255" s="413" t="str">
        <f>IF(AND($S$1=1,Q255=0),"",VLOOKUP(B255,'Datenbank Volumes'!B:C,2,FALSE))</f>
        <v>Viento S12-6</v>
      </c>
      <c r="D255" s="413" t="str">
        <f>IF(AND($S$1=1,Q255=0),"",VLOOKUP(B255,'Datenbank Volumes'!B:D,3,FALSE))</f>
        <v>Clean</v>
      </c>
      <c r="E255" s="437">
        <f>VLOOKUP(B255,'Datenbank Volumes'!B:N,10,FALSE)</f>
        <v>4.8</v>
      </c>
      <c r="F255" s="71">
        <f>IF($A$1=1,"",VLOOKUP(B255,'Datenbank Volumes'!$B$3:$U$1256,8,FALSE))</f>
        <v>111</v>
      </c>
      <c r="G255" s="201" t="s">
        <v>533</v>
      </c>
      <c r="H255" s="445"/>
      <c r="I255" s="331"/>
      <c r="J255" s="334"/>
      <c r="K255" s="337"/>
      <c r="L255" s="340"/>
      <c r="M255" s="442"/>
      <c r="N255" s="443"/>
      <c r="O255" s="444"/>
      <c r="P255" s="343"/>
      <c r="Q255" s="198">
        <f t="shared" si="6"/>
        <v>0</v>
      </c>
      <c r="R255" s="103">
        <f>IF($A$1=1,"",IF($F$5="Corundum(+5%)",1.15*IF(AND('Datenbank Volumes'!J247=1,VOLUMES!G255="YES",SUM(H255:P255)&gt;0),SUM(H255:P255)*F255+(4.5),SUM(H255:P255)*F255),IF(AND('Datenbank Volumes'!J247=1,VOLUMES!G255="YES",SUM(H255:P255)&gt;0),SUM(H255:P255)*F255+(4.5),SUM(H255:P255)*F255)))</f>
        <v>0</v>
      </c>
      <c r="S255" s="403">
        <f>SUM(H255:P255)*VLOOKUP(B255,'Datenbank Volumes'!B:G,4,FALSE)</f>
        <v>0</v>
      </c>
    </row>
    <row r="256" spans="2:19" ht="18.75" x14ac:dyDescent="0.3">
      <c r="B256" s="353" t="s">
        <v>590</v>
      </c>
      <c r="C256" s="413" t="str">
        <f>IF(AND($S$1=1,Q256=0),"",VLOOKUP(B256,'Datenbank Volumes'!B:C,2,FALSE))</f>
        <v>Viento S12-6</v>
      </c>
      <c r="D256" s="413" t="str">
        <f>IF(AND($S$1=1,Q256=0),"",VLOOKUP(B256,'Datenbank Volumes'!B:D,3,FALSE))</f>
        <v>T-Nuts</v>
      </c>
      <c r="E256" s="437">
        <f>VLOOKUP(B256,'Datenbank Volumes'!B:N,10,FALSE)</f>
        <v>4.8</v>
      </c>
      <c r="F256" s="71">
        <f>IF($A$1=1,"",VLOOKUP(B256,'Datenbank Volumes'!$B$3:$U$1256,8,FALSE))</f>
        <v>121</v>
      </c>
      <c r="G256" s="201" t="s">
        <v>533</v>
      </c>
      <c r="H256" s="445"/>
      <c r="I256" s="331"/>
      <c r="J256" s="334"/>
      <c r="K256" s="337"/>
      <c r="L256" s="340"/>
      <c r="M256" s="442"/>
      <c r="N256" s="443"/>
      <c r="O256" s="444"/>
      <c r="P256" s="343"/>
      <c r="Q256" s="198">
        <f t="shared" si="6"/>
        <v>0</v>
      </c>
      <c r="R256" s="103">
        <f>IF($A$1=1,"",IF($F$5="Corundum(+5%)",1.15*IF(AND('Datenbank Volumes'!J248=1,VOLUMES!G256="YES",SUM(H256:P256)&gt;0),SUM(H256:P256)*F256+(4.5),SUM(H256:P256)*F256),IF(AND('Datenbank Volumes'!J248=1,VOLUMES!G256="YES",SUM(H256:P256)&gt;0),SUM(H256:P256)*F256+(4.5),SUM(H256:P256)*F256)))</f>
        <v>0</v>
      </c>
      <c r="S256" s="403">
        <f>SUM(H256:P256)*VLOOKUP(B256,'Datenbank Volumes'!B:G,4,FALSE)</f>
        <v>0</v>
      </c>
    </row>
    <row r="257" spans="2:19" ht="18.75" x14ac:dyDescent="0.3">
      <c r="B257" s="353" t="s">
        <v>589</v>
      </c>
      <c r="C257" s="413" t="str">
        <f>IF(AND($S$1=1,Q257=0),"",VLOOKUP(B257,'Datenbank Volumes'!B:C,2,FALSE))</f>
        <v>Viento S12-7</v>
      </c>
      <c r="D257" s="413" t="str">
        <f>IF(AND($S$1=1,Q257=0),"",VLOOKUP(B257,'Datenbank Volumes'!B:D,3,FALSE))</f>
        <v>Clean</v>
      </c>
      <c r="E257" s="437">
        <f>VLOOKUP(B257,'Datenbank Volumes'!B:N,10,FALSE)</f>
        <v>5.5</v>
      </c>
      <c r="F257" s="71">
        <f>IF($A$1=1,"",VLOOKUP(B257,'Datenbank Volumes'!$B$3:$U$1256,8,FALSE))</f>
        <v>126</v>
      </c>
      <c r="G257" s="201" t="s">
        <v>533</v>
      </c>
      <c r="H257" s="445"/>
      <c r="I257" s="331"/>
      <c r="J257" s="334"/>
      <c r="K257" s="337"/>
      <c r="L257" s="340"/>
      <c r="M257" s="442"/>
      <c r="N257" s="443"/>
      <c r="O257" s="444"/>
      <c r="P257" s="343"/>
      <c r="Q257" s="198">
        <f t="shared" si="6"/>
        <v>0</v>
      </c>
      <c r="R257" s="103">
        <f>IF($A$1=1,"",IF($F$5="Corundum(+5%)",1.15*IF(AND('Datenbank Volumes'!J249=1,VOLUMES!G257="YES",SUM(H257:P257)&gt;0),SUM(H257:P257)*F257+(4.5),SUM(H257:P257)*F257),IF(AND('Datenbank Volumes'!J249=1,VOLUMES!G257="YES",SUM(H257:P257)&gt;0),SUM(H257:P257)*F257+(4.5),SUM(H257:P257)*F257)))</f>
        <v>0</v>
      </c>
      <c r="S257" s="403">
        <f>SUM(H257:P257)*VLOOKUP(B257,'Datenbank Volumes'!B:G,4,FALSE)</f>
        <v>0</v>
      </c>
    </row>
    <row r="258" spans="2:19" ht="18.75" x14ac:dyDescent="0.3">
      <c r="B258" s="353" t="s">
        <v>588</v>
      </c>
      <c r="C258" s="413" t="str">
        <f>IF(AND($S$1=1,Q258=0),"",VLOOKUP(B258,'Datenbank Volumes'!B:C,2,FALSE))</f>
        <v>Viento S12-7</v>
      </c>
      <c r="D258" s="413" t="str">
        <f>IF(AND($S$1=1,Q258=0),"",VLOOKUP(B258,'Datenbank Volumes'!B:D,3,FALSE))</f>
        <v>T-Nuts</v>
      </c>
      <c r="E258" s="437">
        <f>VLOOKUP(B258,'Datenbank Volumes'!B:N,10,FALSE)</f>
        <v>5.5</v>
      </c>
      <c r="F258" s="71">
        <f>IF($A$1=1,"",VLOOKUP(B258,'Datenbank Volumes'!$B$3:$U$1256,8,FALSE))</f>
        <v>138</v>
      </c>
      <c r="G258" s="201" t="s">
        <v>533</v>
      </c>
      <c r="H258" s="445"/>
      <c r="I258" s="331"/>
      <c r="J258" s="334"/>
      <c r="K258" s="337"/>
      <c r="L258" s="340"/>
      <c r="M258" s="442"/>
      <c r="N258" s="443"/>
      <c r="O258" s="444"/>
      <c r="P258" s="343"/>
      <c r="Q258" s="198">
        <f t="shared" si="6"/>
        <v>0</v>
      </c>
      <c r="R258" s="103">
        <f>IF($A$1=1,"",IF($F$5="Corundum(+5%)",1.15*IF(AND('Datenbank Volumes'!J250=1,VOLUMES!G258="YES",SUM(H258:P258)&gt;0),SUM(H258:P258)*F258+(4.5),SUM(H258:P258)*F258),IF(AND('Datenbank Volumes'!J250=1,VOLUMES!G258="YES",SUM(H258:P258)&gt;0),SUM(H258:P258)*F258+(4.5),SUM(H258:P258)*F258)))</f>
        <v>0</v>
      </c>
      <c r="S258" s="403">
        <f>SUM(H258:P258)*VLOOKUP(B258,'Datenbank Volumes'!B:G,4,FALSE)</f>
        <v>0</v>
      </c>
    </row>
    <row r="259" spans="2:19" ht="18.75" x14ac:dyDescent="0.3">
      <c r="B259" s="353" t="s">
        <v>587</v>
      </c>
      <c r="C259" s="413" t="str">
        <f>IF(AND($S$1=1,Q259=0),"",VLOOKUP(B259,'Datenbank Volumes'!B:C,2,FALSE))</f>
        <v>Viento S12-8</v>
      </c>
      <c r="D259" s="413" t="str">
        <f>IF(AND($S$1=1,Q259=0),"",VLOOKUP(B259,'Datenbank Volumes'!B:D,3,FALSE))</f>
        <v>Clean</v>
      </c>
      <c r="E259" s="437">
        <f>VLOOKUP(B259,'Datenbank Volumes'!B:N,10,FALSE)</f>
        <v>5.5</v>
      </c>
      <c r="F259" s="71">
        <f>IF($A$1=1,"",VLOOKUP(B259,'Datenbank Volumes'!$B$3:$U$1256,8,FALSE))</f>
        <v>126</v>
      </c>
      <c r="G259" s="201" t="s">
        <v>533</v>
      </c>
      <c r="H259" s="445"/>
      <c r="I259" s="331"/>
      <c r="J259" s="334"/>
      <c r="K259" s="337"/>
      <c r="L259" s="340"/>
      <c r="M259" s="442"/>
      <c r="N259" s="443"/>
      <c r="O259" s="444"/>
      <c r="P259" s="343"/>
      <c r="Q259" s="198">
        <f t="shared" si="6"/>
        <v>0</v>
      </c>
      <c r="R259" s="103">
        <f>IF($A$1=1,"",IF($F$5="Corundum(+5%)",1.15*IF(AND('Datenbank Volumes'!J251=1,VOLUMES!G259="YES",SUM(H259:P259)&gt;0),SUM(H259:P259)*F259+(4.5),SUM(H259:P259)*F259),IF(AND('Datenbank Volumes'!J251=1,VOLUMES!G259="YES",SUM(H259:P259)&gt;0),SUM(H259:P259)*F259+(4.5),SUM(H259:P259)*F259)))</f>
        <v>0</v>
      </c>
      <c r="S259" s="403">
        <f>SUM(H259:P259)*VLOOKUP(B259,'Datenbank Volumes'!B:G,4,FALSE)</f>
        <v>0</v>
      </c>
    </row>
    <row r="260" spans="2:19" ht="18.75" x14ac:dyDescent="0.3">
      <c r="B260" s="353" t="s">
        <v>586</v>
      </c>
      <c r="C260" s="413" t="str">
        <f>IF(AND($S$1=1,Q260=0),"",VLOOKUP(B260,'Datenbank Volumes'!B:C,2,FALSE))</f>
        <v>Viento S12-8</v>
      </c>
      <c r="D260" s="413" t="str">
        <f>IF(AND($S$1=1,Q260=0),"",VLOOKUP(B260,'Datenbank Volumes'!B:D,3,FALSE))</f>
        <v>T-Nuts</v>
      </c>
      <c r="E260" s="437">
        <f>VLOOKUP(B260,'Datenbank Volumes'!B:N,10,FALSE)</f>
        <v>5.5</v>
      </c>
      <c r="F260" s="71">
        <f>IF($A$1=1,"",VLOOKUP(B260,'Datenbank Volumes'!$B$3:$U$1256,8,FALSE))</f>
        <v>138</v>
      </c>
      <c r="G260" s="201" t="s">
        <v>533</v>
      </c>
      <c r="H260" s="445"/>
      <c r="I260" s="331"/>
      <c r="J260" s="334"/>
      <c r="K260" s="337"/>
      <c r="L260" s="340"/>
      <c r="M260" s="442"/>
      <c r="N260" s="443"/>
      <c r="O260" s="444"/>
      <c r="P260" s="343"/>
      <c r="Q260" s="198">
        <f t="shared" si="6"/>
        <v>0</v>
      </c>
      <c r="R260" s="103">
        <f>IF($A$1=1,"",IF($F$5="Corundum(+5%)",1.15*IF(AND('Datenbank Volumes'!J252=1,VOLUMES!G260="YES",SUM(H260:P260)&gt;0),SUM(H260:P260)*F260+(4.5),SUM(H260:P260)*F260),IF(AND('Datenbank Volumes'!J252=1,VOLUMES!G260="YES",SUM(H260:P260)&gt;0),SUM(H260:P260)*F260+(4.5),SUM(H260:P260)*F260)))</f>
        <v>0</v>
      </c>
      <c r="S260" s="403">
        <f>SUM(H260:P260)*VLOOKUP(B260,'Datenbank Volumes'!B:G,4,FALSE)</f>
        <v>0</v>
      </c>
    </row>
    <row r="261" spans="2:19" ht="18.75" x14ac:dyDescent="0.3">
      <c r="B261" s="353" t="s">
        <v>585</v>
      </c>
      <c r="C261" s="413" t="str">
        <f>IF(AND($S$1=1,Q261=0),"",VLOOKUP(B261,'Datenbank Volumes'!B:C,2,FALSE))</f>
        <v>Brisa S13-1</v>
      </c>
      <c r="D261" s="413" t="str">
        <f>IF(AND($S$1=1,Q261=0),"",VLOOKUP(B261,'Datenbank Volumes'!B:D,3,FALSE))</f>
        <v>Clean</v>
      </c>
      <c r="E261" s="437">
        <f>VLOOKUP(B261,'Datenbank Volumes'!B:N,10,FALSE)</f>
        <v>4</v>
      </c>
      <c r="F261" s="71">
        <f>IF($A$1=1,"",VLOOKUP(B261,'Datenbank Volumes'!$B$3:$U$1256,8,FALSE))</f>
        <v>94</v>
      </c>
      <c r="G261" s="201" t="s">
        <v>533</v>
      </c>
      <c r="H261" s="445"/>
      <c r="I261" s="331"/>
      <c r="J261" s="334"/>
      <c r="K261" s="337"/>
      <c r="L261" s="340"/>
      <c r="M261" s="442"/>
      <c r="N261" s="443"/>
      <c r="O261" s="444"/>
      <c r="P261" s="343"/>
      <c r="Q261" s="198">
        <f t="shared" si="6"/>
        <v>0</v>
      </c>
      <c r="R261" s="103">
        <f>IF($A$1=1,"",IF($F$5="Corundum(+5%)",1.15*IF(AND('Datenbank Volumes'!J253=1,VOLUMES!G261="YES",SUM(H261:P261)&gt;0),SUM(H261:P261)*F261+(4.5),SUM(H261:P261)*F261),IF(AND('Datenbank Volumes'!J253=1,VOLUMES!G261="YES",SUM(H261:P261)&gt;0),SUM(H261:P261)*F261+(4.5),SUM(H261:P261)*F261)))</f>
        <v>0</v>
      </c>
      <c r="S261" s="403">
        <f>SUM(H261:P261)*VLOOKUP(B261,'Datenbank Volumes'!B:G,4,FALSE)</f>
        <v>0</v>
      </c>
    </row>
    <row r="262" spans="2:19" ht="18.75" x14ac:dyDescent="0.3">
      <c r="B262" s="353" t="s">
        <v>584</v>
      </c>
      <c r="C262" s="413" t="str">
        <f>IF(AND($S$1=1,Q262=0),"",VLOOKUP(B262,'Datenbank Volumes'!B:C,2,FALSE))</f>
        <v>Brisa S13-1</v>
      </c>
      <c r="D262" s="413" t="str">
        <f>IF(AND($S$1=1,Q262=0),"",VLOOKUP(B262,'Datenbank Volumes'!B:D,3,FALSE))</f>
        <v>T-Nuts</v>
      </c>
      <c r="E262" s="437">
        <f>VLOOKUP(B262,'Datenbank Volumes'!B:N,10,FALSE)</f>
        <v>4</v>
      </c>
      <c r="F262" s="71">
        <f>IF($A$1=1,"",VLOOKUP(B262,'Datenbank Volumes'!$B$3:$U$1256,8,FALSE))</f>
        <v>103</v>
      </c>
      <c r="G262" s="201" t="s">
        <v>533</v>
      </c>
      <c r="H262" s="445"/>
      <c r="I262" s="331"/>
      <c r="J262" s="334"/>
      <c r="K262" s="337"/>
      <c r="L262" s="340"/>
      <c r="M262" s="442"/>
      <c r="N262" s="443"/>
      <c r="O262" s="444"/>
      <c r="P262" s="343"/>
      <c r="Q262" s="198">
        <f t="shared" si="6"/>
        <v>0</v>
      </c>
      <c r="R262" s="103">
        <f>IF($A$1=1,"",IF($F$5="Corundum(+5%)",1.15*IF(AND('Datenbank Volumes'!J254=1,VOLUMES!G262="YES",SUM(H262:P262)&gt;0),SUM(H262:P262)*F262+(4.5),SUM(H262:P262)*F262),IF(AND('Datenbank Volumes'!J254=1,VOLUMES!G262="YES",SUM(H262:P262)&gt;0),SUM(H262:P262)*F262+(4.5),SUM(H262:P262)*F262)))</f>
        <v>0</v>
      </c>
      <c r="S262" s="403">
        <f>SUM(H262:P262)*VLOOKUP(B262,'Datenbank Volumes'!B:G,4,FALSE)</f>
        <v>0</v>
      </c>
    </row>
    <row r="263" spans="2:19" ht="18.75" x14ac:dyDescent="0.3">
      <c r="B263" s="353" t="s">
        <v>583</v>
      </c>
      <c r="C263" s="413" t="str">
        <f>IF(AND($S$1=1,Q263=0),"",VLOOKUP(B263,'Datenbank Volumes'!B:C,2,FALSE))</f>
        <v>Brisa S13-2</v>
      </c>
      <c r="D263" s="413" t="str">
        <f>IF(AND($S$1=1,Q263=0),"",VLOOKUP(B263,'Datenbank Volumes'!B:D,3,FALSE))</f>
        <v>Clean</v>
      </c>
      <c r="E263" s="437">
        <f>VLOOKUP(B263,'Datenbank Volumes'!B:N,10,FALSE)</f>
        <v>4</v>
      </c>
      <c r="F263" s="71">
        <f>IF($A$1=1,"",VLOOKUP(B263,'Datenbank Volumes'!$B$3:$U$1256,8,FALSE))</f>
        <v>94</v>
      </c>
      <c r="G263" s="201" t="s">
        <v>533</v>
      </c>
      <c r="H263" s="445"/>
      <c r="I263" s="331"/>
      <c r="J263" s="334"/>
      <c r="K263" s="337"/>
      <c r="L263" s="340"/>
      <c r="M263" s="442"/>
      <c r="N263" s="443"/>
      <c r="O263" s="444"/>
      <c r="P263" s="343"/>
      <c r="Q263" s="198">
        <f t="shared" si="6"/>
        <v>0</v>
      </c>
      <c r="R263" s="103">
        <f>IF($A$1=1,"",IF($F$5="Corundum(+5%)",1.15*IF(AND('Datenbank Volumes'!J255=1,VOLUMES!G263="YES",SUM(H263:P263)&gt;0),SUM(H263:P263)*F263+(4.5),SUM(H263:P263)*F263),IF(AND('Datenbank Volumes'!J255=1,VOLUMES!G263="YES",SUM(H263:P263)&gt;0),SUM(H263:P263)*F263+(4.5),SUM(H263:P263)*F263)))</f>
        <v>0</v>
      </c>
      <c r="S263" s="403">
        <f>SUM(H263:P263)*VLOOKUP(B263,'Datenbank Volumes'!B:G,4,FALSE)</f>
        <v>0</v>
      </c>
    </row>
    <row r="264" spans="2:19" ht="18.75" x14ac:dyDescent="0.3">
      <c r="B264" s="353" t="s">
        <v>582</v>
      </c>
      <c r="C264" s="413" t="str">
        <f>IF(AND($S$1=1,Q264=0),"",VLOOKUP(B264,'Datenbank Volumes'!B:C,2,FALSE))</f>
        <v>Brisa S13-2</v>
      </c>
      <c r="D264" s="413" t="str">
        <f>IF(AND($S$1=1,Q264=0),"",VLOOKUP(B264,'Datenbank Volumes'!B:D,3,FALSE))</f>
        <v>T-Nuts</v>
      </c>
      <c r="E264" s="437">
        <f>VLOOKUP(B264,'Datenbank Volumes'!B:N,10,FALSE)</f>
        <v>4</v>
      </c>
      <c r="F264" s="71">
        <f>IF($A$1=1,"",VLOOKUP(B264,'Datenbank Volumes'!$B$3:$U$1256,8,FALSE))</f>
        <v>103</v>
      </c>
      <c r="G264" s="201" t="s">
        <v>533</v>
      </c>
      <c r="H264" s="445"/>
      <c r="I264" s="331"/>
      <c r="J264" s="334"/>
      <c r="K264" s="337"/>
      <c r="L264" s="340"/>
      <c r="M264" s="442"/>
      <c r="N264" s="443"/>
      <c r="O264" s="444"/>
      <c r="P264" s="343"/>
      <c r="Q264" s="198">
        <f t="shared" si="6"/>
        <v>0</v>
      </c>
      <c r="R264" s="103">
        <f>IF($A$1=1,"",IF($F$5="Corundum(+5%)",1.15*IF(AND('Datenbank Volumes'!J256=1,VOLUMES!G264="YES",SUM(H264:P264)&gt;0),SUM(H264:P264)*F264+(4.5),SUM(H264:P264)*F264),IF(AND('Datenbank Volumes'!J256=1,VOLUMES!G264="YES",SUM(H264:P264)&gt;0),SUM(H264:P264)*F264+(4.5),SUM(H264:P264)*F264)))</f>
        <v>0</v>
      </c>
      <c r="S264" s="403">
        <f>SUM(H264:P264)*VLOOKUP(B264,'Datenbank Volumes'!B:G,4,FALSE)</f>
        <v>0</v>
      </c>
    </row>
    <row r="265" spans="2:19" ht="18.75" x14ac:dyDescent="0.3">
      <c r="B265" s="353" t="s">
        <v>581</v>
      </c>
      <c r="C265" s="413" t="str">
        <f>IF(AND($S$1=1,Q265=0),"",VLOOKUP(B265,'Datenbank Volumes'!B:C,2,FALSE))</f>
        <v>Brisa S13-3</v>
      </c>
      <c r="D265" s="413" t="str">
        <f>IF(AND($S$1=1,Q265=0),"",VLOOKUP(B265,'Datenbank Volumes'!B:D,3,FALSE))</f>
        <v>Clean</v>
      </c>
      <c r="E265" s="437">
        <f>VLOOKUP(B265,'Datenbank Volumes'!B:N,10,FALSE)</f>
        <v>4.5</v>
      </c>
      <c r="F265" s="71">
        <f>IF($A$1=1,"",VLOOKUP(B265,'Datenbank Volumes'!$B$3:$U$1256,8,FALSE))</f>
        <v>106</v>
      </c>
      <c r="G265" s="201" t="s">
        <v>533</v>
      </c>
      <c r="H265" s="445"/>
      <c r="I265" s="331"/>
      <c r="J265" s="334"/>
      <c r="K265" s="337"/>
      <c r="L265" s="340"/>
      <c r="M265" s="442"/>
      <c r="N265" s="443"/>
      <c r="O265" s="444"/>
      <c r="P265" s="343"/>
      <c r="Q265" s="198">
        <f t="shared" si="6"/>
        <v>0</v>
      </c>
      <c r="R265" s="103">
        <f>IF($A$1=1,"",IF($F$5="Corundum(+5%)",1.15*IF(AND('Datenbank Volumes'!J257=1,VOLUMES!G265="YES",SUM(H265:P265)&gt;0),SUM(H265:P265)*F265+(4.5),SUM(H265:P265)*F265),IF(AND('Datenbank Volumes'!J257=1,VOLUMES!G265="YES",SUM(H265:P265)&gt;0),SUM(H265:P265)*F265+(4.5),SUM(H265:P265)*F265)))</f>
        <v>0</v>
      </c>
      <c r="S265" s="403">
        <f>SUM(H265:P265)*VLOOKUP(B265,'Datenbank Volumes'!B:G,4,FALSE)</f>
        <v>0</v>
      </c>
    </row>
    <row r="266" spans="2:19" ht="18.75" x14ac:dyDescent="0.3">
      <c r="B266" s="353" t="s">
        <v>580</v>
      </c>
      <c r="C266" s="413" t="str">
        <f>IF(AND($S$1=1,Q266=0),"",VLOOKUP(B266,'Datenbank Volumes'!B:C,2,FALSE))</f>
        <v>Brisa S13-3</v>
      </c>
      <c r="D266" s="413" t="str">
        <f>IF(AND($S$1=1,Q266=0),"",VLOOKUP(B266,'Datenbank Volumes'!B:D,3,FALSE))</f>
        <v>T-Nuts</v>
      </c>
      <c r="E266" s="437">
        <f>VLOOKUP(B266,'Datenbank Volumes'!B:N,10,FALSE)</f>
        <v>4.5</v>
      </c>
      <c r="F266" s="71">
        <f>IF($A$1=1,"",VLOOKUP(B266,'Datenbank Volumes'!$B$3:$U$1256,8,FALSE))</f>
        <v>114</v>
      </c>
      <c r="G266" s="201" t="s">
        <v>533</v>
      </c>
      <c r="H266" s="445"/>
      <c r="I266" s="331"/>
      <c r="J266" s="334"/>
      <c r="K266" s="337"/>
      <c r="L266" s="340"/>
      <c r="M266" s="442"/>
      <c r="N266" s="443"/>
      <c r="O266" s="444"/>
      <c r="P266" s="343"/>
      <c r="Q266" s="198">
        <f t="shared" si="6"/>
        <v>0</v>
      </c>
      <c r="R266" s="103">
        <f>IF($A$1=1,"",IF($F$5="Corundum(+5%)",1.15*IF(AND('Datenbank Volumes'!J258=1,VOLUMES!G266="YES",SUM(H266:P266)&gt;0),SUM(H266:P266)*F266+(4.5),SUM(H266:P266)*F266),IF(AND('Datenbank Volumes'!J258=1,VOLUMES!G266="YES",SUM(H266:P266)&gt;0),SUM(H266:P266)*F266+(4.5),SUM(H266:P266)*F266)))</f>
        <v>0</v>
      </c>
      <c r="S266" s="403">
        <f>SUM(H266:P266)*VLOOKUP(B266,'Datenbank Volumes'!B:G,4,FALSE)</f>
        <v>0</v>
      </c>
    </row>
    <row r="267" spans="2:19" ht="18.75" x14ac:dyDescent="0.3">
      <c r="B267" s="353" t="s">
        <v>579</v>
      </c>
      <c r="C267" s="413" t="str">
        <f>IF(AND($S$1=1,Q267=0),"",VLOOKUP(B267,'Datenbank Volumes'!B:C,2,FALSE))</f>
        <v>Brisa S13-4</v>
      </c>
      <c r="D267" s="413" t="str">
        <f>IF(AND($S$1=1,Q267=0),"",VLOOKUP(B267,'Datenbank Volumes'!B:D,3,FALSE))</f>
        <v>Clean</v>
      </c>
      <c r="E267" s="437">
        <f>VLOOKUP(B267,'Datenbank Volumes'!B:N,10,FALSE)</f>
        <v>4.5</v>
      </c>
      <c r="F267" s="71">
        <f>IF($A$1=1,"",VLOOKUP(B267,'Datenbank Volumes'!$B$3:$U$1256,8,FALSE))</f>
        <v>106</v>
      </c>
      <c r="G267" s="201" t="s">
        <v>533</v>
      </c>
      <c r="H267" s="445"/>
      <c r="I267" s="331"/>
      <c r="J267" s="334"/>
      <c r="K267" s="337"/>
      <c r="L267" s="340"/>
      <c r="M267" s="442"/>
      <c r="N267" s="443"/>
      <c r="O267" s="444"/>
      <c r="P267" s="343"/>
      <c r="Q267" s="198">
        <f t="shared" si="6"/>
        <v>0</v>
      </c>
      <c r="R267" s="103">
        <f>IF($A$1=1,"",IF($F$5="Corundum(+5%)",1.15*IF(AND('Datenbank Volumes'!J259=1,VOLUMES!G267="YES",SUM(H267:P267)&gt;0),SUM(H267:P267)*F267+(4.5),SUM(H267:P267)*F267),IF(AND('Datenbank Volumes'!J259=1,VOLUMES!G267="YES",SUM(H267:P267)&gt;0),SUM(H267:P267)*F267+(4.5),SUM(H267:P267)*F267)))</f>
        <v>0</v>
      </c>
      <c r="S267" s="403">
        <f>SUM(H267:P267)*VLOOKUP(B267,'Datenbank Volumes'!B:G,4,FALSE)</f>
        <v>0</v>
      </c>
    </row>
    <row r="268" spans="2:19" ht="18.75" x14ac:dyDescent="0.3">
      <c r="B268" s="353" t="s">
        <v>578</v>
      </c>
      <c r="C268" s="413" t="str">
        <f>IF(AND($S$1=1,Q268=0),"",VLOOKUP(B268,'Datenbank Volumes'!B:C,2,FALSE))</f>
        <v>Brisa S13-4</v>
      </c>
      <c r="D268" s="413" t="str">
        <f>IF(AND($S$1=1,Q268=0),"",VLOOKUP(B268,'Datenbank Volumes'!B:D,3,FALSE))</f>
        <v>T-Nuts</v>
      </c>
      <c r="E268" s="437">
        <f>VLOOKUP(B268,'Datenbank Volumes'!B:N,10,FALSE)</f>
        <v>4.5</v>
      </c>
      <c r="F268" s="71">
        <f>IF($A$1=1,"",VLOOKUP(B268,'Datenbank Volumes'!$B$3:$U$1256,8,FALSE))</f>
        <v>114</v>
      </c>
      <c r="G268" s="201" t="s">
        <v>533</v>
      </c>
      <c r="H268" s="445"/>
      <c r="I268" s="331"/>
      <c r="J268" s="334"/>
      <c r="K268" s="337"/>
      <c r="L268" s="340"/>
      <c r="M268" s="442"/>
      <c r="N268" s="443"/>
      <c r="O268" s="444"/>
      <c r="P268" s="343"/>
      <c r="Q268" s="198">
        <f t="shared" si="6"/>
        <v>0</v>
      </c>
      <c r="R268" s="103">
        <f>IF($A$1=1,"",IF($F$5="Corundum(+5%)",1.15*IF(AND('Datenbank Volumes'!J260=1,VOLUMES!G268="YES",SUM(H268:P268)&gt;0),SUM(H268:P268)*F268+(4.5),SUM(H268:P268)*F268),IF(AND('Datenbank Volumes'!J260=1,VOLUMES!G268="YES",SUM(H268:P268)&gt;0),SUM(H268:P268)*F268+(4.5),SUM(H268:P268)*F268)))</f>
        <v>0</v>
      </c>
      <c r="S268" s="403">
        <f>SUM(H268:P268)*VLOOKUP(B268,'Datenbank Volumes'!B:G,4,FALSE)</f>
        <v>0</v>
      </c>
    </row>
    <row r="269" spans="2:19" ht="18.75" x14ac:dyDescent="0.3">
      <c r="B269" s="353" t="s">
        <v>577</v>
      </c>
      <c r="C269" s="413" t="str">
        <f>IF(AND($S$1=1,Q269=0),"",VLOOKUP(B269,'Datenbank Volumes'!B:C,2,FALSE))</f>
        <v>Brisa S13-5</v>
      </c>
      <c r="D269" s="413" t="str">
        <f>IF(AND($S$1=1,Q269=0),"",VLOOKUP(B269,'Datenbank Volumes'!B:D,3,FALSE))</f>
        <v>Clean</v>
      </c>
      <c r="E269" s="437">
        <f>VLOOKUP(B269,'Datenbank Volumes'!B:N,10,FALSE)</f>
        <v>4.9000000000000004</v>
      </c>
      <c r="F269" s="71">
        <f>IF($A$1=1,"",VLOOKUP(B269,'Datenbank Volumes'!$B$3:$U$1256,8,FALSE))</f>
        <v>109</v>
      </c>
      <c r="G269" s="201" t="s">
        <v>533</v>
      </c>
      <c r="H269" s="445"/>
      <c r="I269" s="331"/>
      <c r="J269" s="334"/>
      <c r="K269" s="337"/>
      <c r="L269" s="340"/>
      <c r="M269" s="442"/>
      <c r="N269" s="443"/>
      <c r="O269" s="444"/>
      <c r="P269" s="343"/>
      <c r="Q269" s="198">
        <f t="shared" si="6"/>
        <v>0</v>
      </c>
      <c r="R269" s="103">
        <f>IF($A$1=1,"",IF($F$5="Corundum(+5%)",1.15*IF(AND('Datenbank Volumes'!J261=1,VOLUMES!G269="YES",SUM(H269:P269)&gt;0),SUM(H269:P269)*F269+(4.5),SUM(H269:P269)*F269),IF(AND('Datenbank Volumes'!J261=1,VOLUMES!G269="YES",SUM(H269:P269)&gt;0),SUM(H269:P269)*F269+(4.5),SUM(H269:P269)*F269)))</f>
        <v>0</v>
      </c>
      <c r="S269" s="403">
        <f>SUM(H269:P269)*VLOOKUP(B269,'Datenbank Volumes'!B:G,4,FALSE)</f>
        <v>0</v>
      </c>
    </row>
    <row r="270" spans="2:19" ht="18.75" x14ac:dyDescent="0.3">
      <c r="B270" s="353" t="s">
        <v>576</v>
      </c>
      <c r="C270" s="413" t="str">
        <f>IF(AND($S$1=1,Q270=0),"",VLOOKUP(B270,'Datenbank Volumes'!B:C,2,FALSE))</f>
        <v>Brisa S13-5</v>
      </c>
      <c r="D270" s="413" t="str">
        <f>IF(AND($S$1=1,Q270=0),"",VLOOKUP(B270,'Datenbank Volumes'!B:D,3,FALSE))</f>
        <v>T-Nuts</v>
      </c>
      <c r="E270" s="437">
        <f>VLOOKUP(B270,'Datenbank Volumes'!B:N,10,FALSE)</f>
        <v>4.9000000000000004</v>
      </c>
      <c r="F270" s="71">
        <f>IF($A$1=1,"",VLOOKUP(B270,'Datenbank Volumes'!$B$3:$U$1256,8,FALSE))</f>
        <v>119</v>
      </c>
      <c r="G270" s="201" t="s">
        <v>533</v>
      </c>
      <c r="H270" s="445"/>
      <c r="I270" s="331"/>
      <c r="J270" s="334"/>
      <c r="K270" s="337"/>
      <c r="L270" s="340"/>
      <c r="M270" s="442"/>
      <c r="N270" s="443"/>
      <c r="O270" s="444"/>
      <c r="P270" s="343"/>
      <c r="Q270" s="198">
        <f t="shared" si="6"/>
        <v>0</v>
      </c>
      <c r="R270" s="103">
        <f>IF($A$1=1,"",IF($F$5="Corundum(+5%)",1.15*IF(AND('Datenbank Volumes'!J262=1,VOLUMES!G270="YES",SUM(H270:P270)&gt;0),SUM(H270:P270)*F270+(4.5),SUM(H270:P270)*F270),IF(AND('Datenbank Volumes'!J262=1,VOLUMES!G270="YES",SUM(H270:P270)&gt;0),SUM(H270:P270)*F270+(4.5),SUM(H270:P270)*F270)))</f>
        <v>0</v>
      </c>
      <c r="S270" s="403">
        <f>SUM(H270:P270)*VLOOKUP(B270,'Datenbank Volumes'!B:G,4,FALSE)</f>
        <v>0</v>
      </c>
    </row>
    <row r="271" spans="2:19" ht="18.75" x14ac:dyDescent="0.3">
      <c r="B271" s="353" t="s">
        <v>575</v>
      </c>
      <c r="C271" s="413" t="str">
        <f>IF(AND($S$1=1,Q271=0),"",VLOOKUP(B271,'Datenbank Volumes'!B:C,2,FALSE))</f>
        <v>Brisa S13-6</v>
      </c>
      <c r="D271" s="413" t="str">
        <f>IF(AND($S$1=1,Q271=0),"",VLOOKUP(B271,'Datenbank Volumes'!B:D,3,FALSE))</f>
        <v>Clean</v>
      </c>
      <c r="E271" s="437">
        <f>VLOOKUP(B271,'Datenbank Volumes'!B:N,10,FALSE)</f>
        <v>4.9000000000000004</v>
      </c>
      <c r="F271" s="71">
        <f>IF($A$1=1,"",VLOOKUP(B271,'Datenbank Volumes'!$B$3:$U$1256,8,FALSE))</f>
        <v>109</v>
      </c>
      <c r="G271" s="201" t="s">
        <v>533</v>
      </c>
      <c r="H271" s="445"/>
      <c r="I271" s="331"/>
      <c r="J271" s="334"/>
      <c r="K271" s="337"/>
      <c r="L271" s="340"/>
      <c r="M271" s="442"/>
      <c r="N271" s="443"/>
      <c r="O271" s="444"/>
      <c r="P271" s="343"/>
      <c r="Q271" s="198">
        <f t="shared" si="6"/>
        <v>0</v>
      </c>
      <c r="R271" s="103">
        <f>IF($A$1=1,"",IF($F$5="Corundum(+5%)",1.15*IF(AND('Datenbank Volumes'!J263=1,VOLUMES!G271="YES",SUM(H271:P271)&gt;0),SUM(H271:P271)*F271+(4.5),SUM(H271:P271)*F271),IF(AND('Datenbank Volumes'!J263=1,VOLUMES!G271="YES",SUM(H271:P271)&gt;0),SUM(H271:P271)*F271+(4.5),SUM(H271:P271)*F271)))</f>
        <v>0</v>
      </c>
      <c r="S271" s="403">
        <f>SUM(H271:P271)*VLOOKUP(B271,'Datenbank Volumes'!B:G,4,FALSE)</f>
        <v>0</v>
      </c>
    </row>
    <row r="272" spans="2:19" ht="18.75" x14ac:dyDescent="0.3">
      <c r="B272" s="353" t="s">
        <v>574</v>
      </c>
      <c r="C272" s="413" t="str">
        <f>IF(AND($S$1=1,Q272=0),"",VLOOKUP(B272,'Datenbank Volumes'!B:C,2,FALSE))</f>
        <v>Brisa S13-6</v>
      </c>
      <c r="D272" s="413" t="str">
        <f>IF(AND($S$1=1,Q272=0),"",VLOOKUP(B272,'Datenbank Volumes'!B:D,3,FALSE))</f>
        <v>T-Nuts</v>
      </c>
      <c r="E272" s="437">
        <f>VLOOKUP(B272,'Datenbank Volumes'!B:N,10,FALSE)</f>
        <v>4.9000000000000004</v>
      </c>
      <c r="F272" s="71">
        <f>IF($A$1=1,"",VLOOKUP(B272,'Datenbank Volumes'!$B$3:$U$1256,8,FALSE))</f>
        <v>119</v>
      </c>
      <c r="G272" s="201" t="s">
        <v>533</v>
      </c>
      <c r="H272" s="445"/>
      <c r="I272" s="331"/>
      <c r="J272" s="334"/>
      <c r="K272" s="337"/>
      <c r="L272" s="340"/>
      <c r="M272" s="442"/>
      <c r="N272" s="443"/>
      <c r="O272" s="444"/>
      <c r="P272" s="343"/>
      <c r="Q272" s="198">
        <f t="shared" si="6"/>
        <v>0</v>
      </c>
      <c r="R272" s="103">
        <f>IF($A$1=1,"",IF($F$5="Corundum(+5%)",1.15*IF(AND('Datenbank Volumes'!J264=1,VOLUMES!G272="YES",SUM(H272:P272)&gt;0),SUM(H272:P272)*F272+(4.5),SUM(H272:P272)*F272),IF(AND('Datenbank Volumes'!J264=1,VOLUMES!G272="YES",SUM(H272:P272)&gt;0),SUM(H272:P272)*F272+(4.5),SUM(H272:P272)*F272)))</f>
        <v>0</v>
      </c>
      <c r="S272" s="403">
        <f>SUM(H272:P272)*VLOOKUP(B272,'Datenbank Volumes'!B:G,4,FALSE)</f>
        <v>0</v>
      </c>
    </row>
    <row r="273" spans="2:19" ht="18.75" x14ac:dyDescent="0.3">
      <c r="B273" s="353" t="s">
        <v>573</v>
      </c>
      <c r="C273" s="413" t="str">
        <f>IF(AND($S$1=1,Q273=0),"",VLOOKUP(B273,'Datenbank Volumes'!B:C,2,FALSE))</f>
        <v>Brisa S13-7</v>
      </c>
      <c r="D273" s="413" t="str">
        <f>IF(AND($S$1=1,Q273=0),"",VLOOKUP(B273,'Datenbank Volumes'!B:D,3,FALSE))</f>
        <v>Clean</v>
      </c>
      <c r="E273" s="437">
        <f>VLOOKUP(B273,'Datenbank Volumes'!B:N,10,FALSE)</f>
        <v>5.8</v>
      </c>
      <c r="F273" s="71">
        <f>IF($A$1=1,"",VLOOKUP(B273,'Datenbank Volumes'!$B$3:$U$1256,8,FALSE))</f>
        <v>126</v>
      </c>
      <c r="G273" s="201" t="s">
        <v>533</v>
      </c>
      <c r="H273" s="445"/>
      <c r="I273" s="331"/>
      <c r="J273" s="334"/>
      <c r="K273" s="337"/>
      <c r="L273" s="340"/>
      <c r="M273" s="442"/>
      <c r="N273" s="443"/>
      <c r="O273" s="444"/>
      <c r="P273" s="343"/>
      <c r="Q273" s="198">
        <f t="shared" si="6"/>
        <v>0</v>
      </c>
      <c r="R273" s="103">
        <f>IF($A$1=1,"",IF($F$5="Corundum(+5%)",1.15*IF(AND('Datenbank Volumes'!J265=1,VOLUMES!G273="YES",SUM(H273:P273)&gt;0),SUM(H273:P273)*F273+(4.5),SUM(H273:P273)*F273),IF(AND('Datenbank Volumes'!J265=1,VOLUMES!G273="YES",SUM(H273:P273)&gt;0),SUM(H273:P273)*F273+(4.5),SUM(H273:P273)*F273)))</f>
        <v>0</v>
      </c>
      <c r="S273" s="403">
        <f>SUM(H273:P273)*VLOOKUP(B273,'Datenbank Volumes'!B:G,4,FALSE)</f>
        <v>0</v>
      </c>
    </row>
    <row r="274" spans="2:19" ht="18.75" x14ac:dyDescent="0.3">
      <c r="B274" s="353" t="s">
        <v>572</v>
      </c>
      <c r="C274" s="413" t="str">
        <f>IF(AND($S$1=1,Q274=0),"",VLOOKUP(B274,'Datenbank Volumes'!B:C,2,FALSE))</f>
        <v>Brisa S13-7</v>
      </c>
      <c r="D274" s="413" t="str">
        <f>IF(AND($S$1=1,Q274=0),"",VLOOKUP(B274,'Datenbank Volumes'!B:D,3,FALSE))</f>
        <v>T-Nuts</v>
      </c>
      <c r="E274" s="437">
        <f>VLOOKUP(B274,'Datenbank Volumes'!B:N,10,FALSE)</f>
        <v>5.8</v>
      </c>
      <c r="F274" s="71">
        <f>IF($A$1=1,"",VLOOKUP(B274,'Datenbank Volumes'!$B$3:$U$1256,8,FALSE))</f>
        <v>139</v>
      </c>
      <c r="G274" s="201" t="s">
        <v>533</v>
      </c>
      <c r="H274" s="445"/>
      <c r="I274" s="331"/>
      <c r="J274" s="334"/>
      <c r="K274" s="337"/>
      <c r="L274" s="340"/>
      <c r="M274" s="442"/>
      <c r="N274" s="443"/>
      <c r="O274" s="444"/>
      <c r="P274" s="343"/>
      <c r="Q274" s="198">
        <f t="shared" si="6"/>
        <v>0</v>
      </c>
      <c r="R274" s="103">
        <f>IF($A$1=1,"",IF($F$5="Corundum(+5%)",1.15*IF(AND('Datenbank Volumes'!J266=1,VOLUMES!G274="YES",SUM(H274:P274)&gt;0),SUM(H274:P274)*F274+(4.5),SUM(H274:P274)*F274),IF(AND('Datenbank Volumes'!J266=1,VOLUMES!G274="YES",SUM(H274:P274)&gt;0),SUM(H274:P274)*F274+(4.5),SUM(H274:P274)*F274)))</f>
        <v>0</v>
      </c>
      <c r="S274" s="403">
        <f>SUM(H274:P274)*VLOOKUP(B274,'Datenbank Volumes'!B:G,4,FALSE)</f>
        <v>0</v>
      </c>
    </row>
    <row r="275" spans="2:19" ht="18.75" x14ac:dyDescent="0.3">
      <c r="B275" s="353" t="s">
        <v>571</v>
      </c>
      <c r="C275" s="413" t="str">
        <f>IF(AND($S$1=1,Q275=0),"",VLOOKUP(B275,'Datenbank Volumes'!B:C,2,FALSE))</f>
        <v>Brisa S13-8</v>
      </c>
      <c r="D275" s="413" t="str">
        <f>IF(AND($S$1=1,Q275=0),"",VLOOKUP(B275,'Datenbank Volumes'!B:D,3,FALSE))</f>
        <v>Clean</v>
      </c>
      <c r="E275" s="437">
        <f>VLOOKUP(B275,'Datenbank Volumes'!B:N,10,FALSE)</f>
        <v>5.8</v>
      </c>
      <c r="F275" s="71">
        <f>IF($A$1=1,"",VLOOKUP(B275,'Datenbank Volumes'!$B$3:$U$1256,8,FALSE))</f>
        <v>126</v>
      </c>
      <c r="G275" s="201" t="s">
        <v>533</v>
      </c>
      <c r="H275" s="445"/>
      <c r="I275" s="331"/>
      <c r="J275" s="334"/>
      <c r="K275" s="337"/>
      <c r="L275" s="340"/>
      <c r="M275" s="442"/>
      <c r="N275" s="443"/>
      <c r="O275" s="444"/>
      <c r="P275" s="343"/>
      <c r="Q275" s="198">
        <f t="shared" si="6"/>
        <v>0</v>
      </c>
      <c r="R275" s="103">
        <f>IF($A$1=1,"",IF($F$5="Corundum(+5%)",1.15*IF(AND('Datenbank Volumes'!J267=1,VOLUMES!G275="YES",SUM(H275:P275)&gt;0),SUM(H275:P275)*F275+(4.5),SUM(H275:P275)*F275),IF(AND('Datenbank Volumes'!J267=1,VOLUMES!G275="YES",SUM(H275:P275)&gt;0),SUM(H275:P275)*F275+(4.5),SUM(H275:P275)*F275)))</f>
        <v>0</v>
      </c>
      <c r="S275" s="403">
        <f>SUM(H275:P275)*VLOOKUP(B275,'Datenbank Volumes'!B:G,4,FALSE)</f>
        <v>0</v>
      </c>
    </row>
    <row r="276" spans="2:19" ht="18.75" x14ac:dyDescent="0.3">
      <c r="B276" s="353" t="s">
        <v>570</v>
      </c>
      <c r="C276" s="413" t="str">
        <f>IF(AND($S$1=1,Q276=0),"",VLOOKUP(B276,'Datenbank Volumes'!B:C,2,FALSE))</f>
        <v>Brisa S13-8</v>
      </c>
      <c r="D276" s="413" t="str">
        <f>IF(AND($S$1=1,Q276=0),"",VLOOKUP(B276,'Datenbank Volumes'!B:D,3,FALSE))</f>
        <v>T-Nuts</v>
      </c>
      <c r="E276" s="437">
        <f>VLOOKUP(B276,'Datenbank Volumes'!B:N,10,FALSE)</f>
        <v>5.8</v>
      </c>
      <c r="F276" s="71">
        <f>IF($A$1=1,"",VLOOKUP(B276,'Datenbank Volumes'!$B$3:$U$1256,8,FALSE))</f>
        <v>139</v>
      </c>
      <c r="G276" s="201" t="s">
        <v>533</v>
      </c>
      <c r="H276" s="445"/>
      <c r="I276" s="331"/>
      <c r="J276" s="334"/>
      <c r="K276" s="337"/>
      <c r="L276" s="340"/>
      <c r="M276" s="442"/>
      <c r="N276" s="443"/>
      <c r="O276" s="444"/>
      <c r="P276" s="343"/>
      <c r="Q276" s="198">
        <f t="shared" si="6"/>
        <v>0</v>
      </c>
      <c r="R276" s="103">
        <f>IF($A$1=1,"",IF($F$5="Corundum(+5%)",1.15*IF(AND('Datenbank Volumes'!J268=1,VOLUMES!G276="YES",SUM(H276:P276)&gt;0),SUM(H276:P276)*F276+(4.5),SUM(H276:P276)*F276),IF(AND('Datenbank Volumes'!J268=1,VOLUMES!G276="YES",SUM(H276:P276)&gt;0),SUM(H276:P276)*F276+(4.5),SUM(H276:P276)*F276)))</f>
        <v>0</v>
      </c>
      <c r="S276" s="403">
        <f>SUM(H276:P276)*VLOOKUP(B276,'Datenbank Volumes'!B:G,4,FALSE)</f>
        <v>0</v>
      </c>
    </row>
    <row r="277" spans="2:19" ht="18.75" x14ac:dyDescent="0.3">
      <c r="B277" s="353" t="s">
        <v>569</v>
      </c>
      <c r="C277" s="413" t="str">
        <f>IF(AND($S$1=1,Q277=0),"",VLOOKUP(B277,'Datenbank Volumes'!B:C,2,FALSE))</f>
        <v>Lava S14-1</v>
      </c>
      <c r="D277" s="413" t="str">
        <f>IF(AND($S$1=1,Q277=0),"",VLOOKUP(B277,'Datenbank Volumes'!B:D,3,FALSE))</f>
        <v>Clean</v>
      </c>
      <c r="E277" s="437">
        <f>VLOOKUP(B277,'Datenbank Volumes'!B:N,10,FALSE)</f>
        <v>4</v>
      </c>
      <c r="F277" s="71">
        <f>IF($A$1=1,"",VLOOKUP(B277,'Datenbank Volumes'!$B$3:$U$1256,8,FALSE))</f>
        <v>96</v>
      </c>
      <c r="G277" s="201" t="s">
        <v>533</v>
      </c>
      <c r="H277" s="445"/>
      <c r="I277" s="331"/>
      <c r="J277" s="334"/>
      <c r="K277" s="337"/>
      <c r="L277" s="340"/>
      <c r="M277" s="442"/>
      <c r="N277" s="443"/>
      <c r="O277" s="444"/>
      <c r="P277" s="343"/>
      <c r="Q277" s="198">
        <f t="shared" si="6"/>
        <v>0</v>
      </c>
      <c r="R277" s="103">
        <f>IF($A$1=1,"",IF($F$5="Corundum(+5%)",1.15*IF(AND('Datenbank Volumes'!J269=1,VOLUMES!G277="YES",SUM(H277:P277)&gt;0),SUM(H277:P277)*F277+(4.5),SUM(H277:P277)*F277),IF(AND('Datenbank Volumes'!J269=1,VOLUMES!G277="YES",SUM(H277:P277)&gt;0),SUM(H277:P277)*F277+(4.5),SUM(H277:P277)*F277)))</f>
        <v>0</v>
      </c>
      <c r="S277" s="403">
        <f>SUM(H277:P277)*VLOOKUP(B277,'Datenbank Volumes'!B:G,4,FALSE)</f>
        <v>0</v>
      </c>
    </row>
    <row r="278" spans="2:19" ht="18.75" x14ac:dyDescent="0.3">
      <c r="B278" s="353" t="s">
        <v>568</v>
      </c>
      <c r="C278" s="413" t="str">
        <f>IF(AND($S$1=1,Q278=0),"",VLOOKUP(B278,'Datenbank Volumes'!B:C,2,FALSE))</f>
        <v>Lava S14-1</v>
      </c>
      <c r="D278" s="413" t="str">
        <f>IF(AND($S$1=1,Q278=0),"",VLOOKUP(B278,'Datenbank Volumes'!B:D,3,FALSE))</f>
        <v>T-Nuts</v>
      </c>
      <c r="E278" s="437">
        <f>VLOOKUP(B278,'Datenbank Volumes'!B:N,10,FALSE)</f>
        <v>4</v>
      </c>
      <c r="F278" s="71">
        <f>IF($A$1=1,"",VLOOKUP(B278,'Datenbank Volumes'!$B$3:$U$1256,8,FALSE))</f>
        <v>101</v>
      </c>
      <c r="G278" s="201" t="s">
        <v>533</v>
      </c>
      <c r="H278" s="445"/>
      <c r="I278" s="331"/>
      <c r="J278" s="334"/>
      <c r="K278" s="337"/>
      <c r="L278" s="340"/>
      <c r="M278" s="442"/>
      <c r="N278" s="443"/>
      <c r="O278" s="444"/>
      <c r="P278" s="343"/>
      <c r="Q278" s="198">
        <f t="shared" si="6"/>
        <v>0</v>
      </c>
      <c r="R278" s="103">
        <f>IF($A$1=1,"",IF($F$5="Corundum(+5%)",1.15*IF(AND('Datenbank Volumes'!J270=1,VOLUMES!G278="YES",SUM(H278:P278)&gt;0),SUM(H278:P278)*F278+(4.5),SUM(H278:P278)*F278),IF(AND('Datenbank Volumes'!J270=1,VOLUMES!G278="YES",SUM(H278:P278)&gt;0),SUM(H278:P278)*F278+(4.5),SUM(H278:P278)*F278)))</f>
        <v>0</v>
      </c>
      <c r="S278" s="403">
        <f>SUM(H278:P278)*VLOOKUP(B278,'Datenbank Volumes'!B:G,4,FALSE)</f>
        <v>0</v>
      </c>
    </row>
    <row r="279" spans="2:19" ht="18.75" x14ac:dyDescent="0.3">
      <c r="B279" s="353" t="s">
        <v>567</v>
      </c>
      <c r="C279" s="413" t="str">
        <f>IF(AND($S$1=1,Q279=0),"",VLOOKUP(B279,'Datenbank Volumes'!B:C,2,FALSE))</f>
        <v>Lava S14-2</v>
      </c>
      <c r="D279" s="413" t="str">
        <f>IF(AND($S$1=1,Q279=0),"",VLOOKUP(B279,'Datenbank Volumes'!B:D,3,FALSE))</f>
        <v>Clean</v>
      </c>
      <c r="E279" s="437">
        <f>VLOOKUP(B279,'Datenbank Volumes'!B:N,10,FALSE)</f>
        <v>4</v>
      </c>
      <c r="F279" s="71">
        <f>IF($A$1=1,"",VLOOKUP(B279,'Datenbank Volumes'!$B$3:$U$1256,8,FALSE))</f>
        <v>96</v>
      </c>
      <c r="G279" s="201" t="s">
        <v>533</v>
      </c>
      <c r="H279" s="445"/>
      <c r="I279" s="331"/>
      <c r="J279" s="334"/>
      <c r="K279" s="337"/>
      <c r="L279" s="340"/>
      <c r="M279" s="442"/>
      <c r="N279" s="443"/>
      <c r="O279" s="444"/>
      <c r="P279" s="343"/>
      <c r="Q279" s="198">
        <f t="shared" si="6"/>
        <v>0</v>
      </c>
      <c r="R279" s="103">
        <f>IF($A$1=1,"",IF($F$5="Corundum(+5%)",1.15*IF(AND('Datenbank Volumes'!J271=1,VOLUMES!G279="YES",SUM(H279:P279)&gt;0),SUM(H279:P279)*F279+(4.5),SUM(H279:P279)*F279),IF(AND('Datenbank Volumes'!J271=1,VOLUMES!G279="YES",SUM(H279:P279)&gt;0),SUM(H279:P279)*F279+(4.5),SUM(H279:P279)*F279)))</f>
        <v>0</v>
      </c>
      <c r="S279" s="403">
        <f>SUM(H279:P279)*VLOOKUP(B279,'Datenbank Volumes'!B:G,4,FALSE)</f>
        <v>0</v>
      </c>
    </row>
    <row r="280" spans="2:19" ht="18.75" x14ac:dyDescent="0.3">
      <c r="B280" s="353" t="s">
        <v>566</v>
      </c>
      <c r="C280" s="413" t="str">
        <f>IF(AND($S$1=1,Q280=0),"",VLOOKUP(B280,'Datenbank Volumes'!B:C,2,FALSE))</f>
        <v>Lava S14-2</v>
      </c>
      <c r="D280" s="413" t="str">
        <f>IF(AND($S$1=1,Q280=0),"",VLOOKUP(B280,'Datenbank Volumes'!B:D,3,FALSE))</f>
        <v>T-Nuts</v>
      </c>
      <c r="E280" s="437">
        <f>VLOOKUP(B280,'Datenbank Volumes'!B:N,10,FALSE)</f>
        <v>4</v>
      </c>
      <c r="F280" s="71">
        <f>IF($A$1=1,"",VLOOKUP(B280,'Datenbank Volumes'!$B$3:$U$1256,8,FALSE))</f>
        <v>101</v>
      </c>
      <c r="G280" s="201" t="s">
        <v>533</v>
      </c>
      <c r="H280" s="445"/>
      <c r="I280" s="331"/>
      <c r="J280" s="334"/>
      <c r="K280" s="337"/>
      <c r="L280" s="340"/>
      <c r="M280" s="442"/>
      <c r="N280" s="443"/>
      <c r="O280" s="444"/>
      <c r="P280" s="343"/>
      <c r="Q280" s="198">
        <f t="shared" si="6"/>
        <v>0</v>
      </c>
      <c r="R280" s="103">
        <f>IF($A$1=1,"",IF($F$5="Corundum(+5%)",1.15*IF(AND('Datenbank Volumes'!J272=1,VOLUMES!G280="YES",SUM(H280:P280)&gt;0),SUM(H280:P280)*F280+(4.5),SUM(H280:P280)*F280),IF(AND('Datenbank Volumes'!J272=1,VOLUMES!G280="YES",SUM(H280:P280)&gt;0),SUM(H280:P280)*F280+(4.5),SUM(H280:P280)*F280)))</f>
        <v>0</v>
      </c>
      <c r="S280" s="403">
        <f>SUM(H280:P280)*VLOOKUP(B280,'Datenbank Volumes'!B:G,4,FALSE)</f>
        <v>0</v>
      </c>
    </row>
    <row r="281" spans="2:19" ht="18.75" x14ac:dyDescent="0.3">
      <c r="B281" s="353" t="s">
        <v>565</v>
      </c>
      <c r="C281" s="413" t="str">
        <f>IF(AND($S$1=1,Q281=0),"",VLOOKUP(B281,'Datenbank Volumes'!B:C,2,FALSE))</f>
        <v>Lava S14-3</v>
      </c>
      <c r="D281" s="413" t="str">
        <f>IF(AND($S$1=1,Q281=0),"",VLOOKUP(B281,'Datenbank Volumes'!B:D,3,FALSE))</f>
        <v>Clean</v>
      </c>
      <c r="E281" s="437">
        <f>VLOOKUP(B281,'Datenbank Volumes'!B:N,10,FALSE)</f>
        <v>4.6999999999999993</v>
      </c>
      <c r="F281" s="71">
        <f>IF($A$1=1,"",VLOOKUP(B281,'Datenbank Volumes'!$B$3:$U$1256,8,FALSE))</f>
        <v>108</v>
      </c>
      <c r="G281" s="201" t="s">
        <v>533</v>
      </c>
      <c r="H281" s="445"/>
      <c r="I281" s="331"/>
      <c r="J281" s="334"/>
      <c r="K281" s="337"/>
      <c r="L281" s="340"/>
      <c r="M281" s="442"/>
      <c r="N281" s="443"/>
      <c r="O281" s="444"/>
      <c r="P281" s="343"/>
      <c r="Q281" s="198">
        <f t="shared" ref="Q281:Q327" si="7">SUM(H281:P281)*E281</f>
        <v>0</v>
      </c>
      <c r="R281" s="103">
        <f>IF($A$1=1,"",IF($F$5="Corundum(+5%)",1.15*IF(AND('Datenbank Volumes'!J273=1,VOLUMES!G281="YES",SUM(H281:P281)&gt;0),SUM(H281:P281)*F281+(4.5),SUM(H281:P281)*F281),IF(AND('Datenbank Volumes'!J273=1,VOLUMES!G281="YES",SUM(H281:P281)&gt;0),SUM(H281:P281)*F281+(4.5),SUM(H281:P281)*F281)))</f>
        <v>0</v>
      </c>
      <c r="S281" s="403">
        <f>SUM(H281:P281)*VLOOKUP(B281,'Datenbank Volumes'!B:G,4,FALSE)</f>
        <v>0</v>
      </c>
    </row>
    <row r="282" spans="2:19" ht="18.75" x14ac:dyDescent="0.3">
      <c r="B282" s="353" t="s">
        <v>564</v>
      </c>
      <c r="C282" s="413" t="str">
        <f>IF(AND($S$1=1,Q282=0),"",VLOOKUP(B282,'Datenbank Volumes'!B:C,2,FALSE))</f>
        <v>Lava S14-3</v>
      </c>
      <c r="D282" s="413" t="str">
        <f>IF(AND($S$1=1,Q282=0),"",VLOOKUP(B282,'Datenbank Volumes'!B:D,3,FALSE))</f>
        <v>T-Nuts</v>
      </c>
      <c r="E282" s="437">
        <f>VLOOKUP(B282,'Datenbank Volumes'!B:N,10,FALSE)</f>
        <v>4.6999999999999993</v>
      </c>
      <c r="F282" s="71">
        <f>IF($A$1=1,"",VLOOKUP(B282,'Datenbank Volumes'!$B$3:$U$1256,8,FALSE))</f>
        <v>118</v>
      </c>
      <c r="G282" s="201" t="s">
        <v>533</v>
      </c>
      <c r="H282" s="445"/>
      <c r="I282" s="331"/>
      <c r="J282" s="334"/>
      <c r="K282" s="337"/>
      <c r="L282" s="340"/>
      <c r="M282" s="442"/>
      <c r="N282" s="443"/>
      <c r="O282" s="444"/>
      <c r="P282" s="343"/>
      <c r="Q282" s="198">
        <f t="shared" si="7"/>
        <v>0</v>
      </c>
      <c r="R282" s="103">
        <f>IF($A$1=1,"",IF($F$5="Corundum(+5%)",1.15*IF(AND('Datenbank Volumes'!J274=1,VOLUMES!G282="YES",SUM(H282:P282)&gt;0),SUM(H282:P282)*F282+(4.5),SUM(H282:P282)*F282),IF(AND('Datenbank Volumes'!J274=1,VOLUMES!G282="YES",SUM(H282:P282)&gt;0),SUM(H282:P282)*F282+(4.5),SUM(H282:P282)*F282)))</f>
        <v>0</v>
      </c>
      <c r="S282" s="403">
        <f>SUM(H282:P282)*VLOOKUP(B282,'Datenbank Volumes'!B:G,4,FALSE)</f>
        <v>0</v>
      </c>
    </row>
    <row r="283" spans="2:19" ht="18.75" x14ac:dyDescent="0.3">
      <c r="B283" s="353" t="s">
        <v>563</v>
      </c>
      <c r="C283" s="413" t="str">
        <f>IF(AND($S$1=1,Q283=0),"",VLOOKUP(B283,'Datenbank Volumes'!B:C,2,FALSE))</f>
        <v>Lava S14-4</v>
      </c>
      <c r="D283" s="413" t="str">
        <f>IF(AND($S$1=1,Q283=0),"",VLOOKUP(B283,'Datenbank Volumes'!B:D,3,FALSE))</f>
        <v>Clean</v>
      </c>
      <c r="E283" s="437">
        <f>VLOOKUP(B283,'Datenbank Volumes'!B:N,10,FALSE)</f>
        <v>4.6999999999999993</v>
      </c>
      <c r="F283" s="71">
        <f>IF($A$1=1,"",VLOOKUP(B283,'Datenbank Volumes'!$B$3:$U$1256,8,FALSE))</f>
        <v>108</v>
      </c>
      <c r="G283" s="201" t="s">
        <v>533</v>
      </c>
      <c r="H283" s="445"/>
      <c r="I283" s="331"/>
      <c r="J283" s="334"/>
      <c r="K283" s="337"/>
      <c r="L283" s="340"/>
      <c r="M283" s="442"/>
      <c r="N283" s="443"/>
      <c r="O283" s="444"/>
      <c r="P283" s="343"/>
      <c r="Q283" s="198">
        <f t="shared" si="7"/>
        <v>0</v>
      </c>
      <c r="R283" s="103">
        <f>IF($A$1=1,"",IF($F$5="Corundum(+5%)",1.15*IF(AND('Datenbank Volumes'!J275=1,VOLUMES!G283="YES",SUM(H283:P283)&gt;0),SUM(H283:P283)*F283+(4.5),SUM(H283:P283)*F283),IF(AND('Datenbank Volumes'!J275=1,VOLUMES!G283="YES",SUM(H283:P283)&gt;0),SUM(H283:P283)*F283+(4.5),SUM(H283:P283)*F283)))</f>
        <v>0</v>
      </c>
      <c r="S283" s="403">
        <f>SUM(H283:P283)*VLOOKUP(B283,'Datenbank Volumes'!B:G,4,FALSE)</f>
        <v>0</v>
      </c>
    </row>
    <row r="284" spans="2:19" ht="18.75" x14ac:dyDescent="0.3">
      <c r="B284" s="353" t="s">
        <v>562</v>
      </c>
      <c r="C284" s="413" t="str">
        <f>IF(AND($S$1=1,Q284=0),"",VLOOKUP(B284,'Datenbank Volumes'!B:C,2,FALSE))</f>
        <v>Lava S14-4</v>
      </c>
      <c r="D284" s="413" t="str">
        <f>IF(AND($S$1=1,Q284=0),"",VLOOKUP(B284,'Datenbank Volumes'!B:D,3,FALSE))</f>
        <v>T-Nuts</v>
      </c>
      <c r="E284" s="437">
        <f>VLOOKUP(B284,'Datenbank Volumes'!B:N,10,FALSE)</f>
        <v>4.6999999999999993</v>
      </c>
      <c r="F284" s="71">
        <f>IF($A$1=1,"",VLOOKUP(B284,'Datenbank Volumes'!$B$3:$U$1256,8,FALSE))</f>
        <v>118</v>
      </c>
      <c r="G284" s="201" t="s">
        <v>533</v>
      </c>
      <c r="H284" s="445"/>
      <c r="I284" s="331"/>
      <c r="J284" s="334"/>
      <c r="K284" s="337"/>
      <c r="L284" s="340"/>
      <c r="M284" s="442"/>
      <c r="N284" s="443"/>
      <c r="O284" s="444"/>
      <c r="P284" s="343"/>
      <c r="Q284" s="198">
        <f t="shared" si="7"/>
        <v>0</v>
      </c>
      <c r="R284" s="103">
        <f>IF($A$1=1,"",IF($F$5="Corundum(+5%)",1.15*IF(AND('Datenbank Volumes'!J276=1,VOLUMES!G284="YES",SUM(H284:P284)&gt;0),SUM(H284:P284)*F284+(4.5),SUM(H284:P284)*F284),IF(AND('Datenbank Volumes'!J276=1,VOLUMES!G284="YES",SUM(H284:P284)&gt;0),SUM(H284:P284)*F284+(4.5),SUM(H284:P284)*F284)))</f>
        <v>0</v>
      </c>
      <c r="S284" s="403">
        <f>SUM(H284:P284)*VLOOKUP(B284,'Datenbank Volumes'!B:G,4,FALSE)</f>
        <v>0</v>
      </c>
    </row>
    <row r="285" spans="2:19" ht="18.75" x14ac:dyDescent="0.3">
      <c r="B285" s="353" t="s">
        <v>561</v>
      </c>
      <c r="C285" s="413" t="str">
        <f>IF(AND($S$1=1,Q285=0),"",VLOOKUP(B285,'Datenbank Volumes'!B:C,2,FALSE))</f>
        <v>Lava S14-5</v>
      </c>
      <c r="D285" s="413" t="str">
        <f>IF(AND($S$1=1,Q285=0),"",VLOOKUP(B285,'Datenbank Volumes'!B:D,3,FALSE))</f>
        <v>Clean</v>
      </c>
      <c r="E285" s="437">
        <f>VLOOKUP(B285,'Datenbank Volumes'!B:N,10,FALSE)</f>
        <v>5.1999999999999993</v>
      </c>
      <c r="F285" s="71">
        <f>IF($A$1=1,"",VLOOKUP(B285,'Datenbank Volumes'!$B$3:$U$1256,8,FALSE))</f>
        <v>115</v>
      </c>
      <c r="G285" s="201" t="s">
        <v>533</v>
      </c>
      <c r="H285" s="445"/>
      <c r="I285" s="331"/>
      <c r="J285" s="334"/>
      <c r="K285" s="337"/>
      <c r="L285" s="340"/>
      <c r="M285" s="442"/>
      <c r="N285" s="443"/>
      <c r="O285" s="444"/>
      <c r="P285" s="343"/>
      <c r="Q285" s="198">
        <f t="shared" si="7"/>
        <v>0</v>
      </c>
      <c r="R285" s="103">
        <f>IF($A$1=1,"",IF($F$5="Corundum(+5%)",1.15*IF(AND('Datenbank Volumes'!J277=1,VOLUMES!G285="YES",SUM(H285:P285)&gt;0),SUM(H285:P285)*F285+(4.5),SUM(H285:P285)*F285),IF(AND('Datenbank Volumes'!J277=1,VOLUMES!G285="YES",SUM(H285:P285)&gt;0),SUM(H285:P285)*F285+(4.5),SUM(H285:P285)*F285)))</f>
        <v>0</v>
      </c>
      <c r="S285" s="403">
        <f>SUM(H285:P285)*VLOOKUP(B285,'Datenbank Volumes'!B:G,4,FALSE)</f>
        <v>0</v>
      </c>
    </row>
    <row r="286" spans="2:19" ht="18.75" x14ac:dyDescent="0.3">
      <c r="B286" s="353" t="s">
        <v>560</v>
      </c>
      <c r="C286" s="413" t="str">
        <f>IF(AND($S$1=1,Q286=0),"",VLOOKUP(B286,'Datenbank Volumes'!B:C,2,FALSE))</f>
        <v>Lava S14-5</v>
      </c>
      <c r="D286" s="413" t="str">
        <f>IF(AND($S$1=1,Q286=0),"",VLOOKUP(B286,'Datenbank Volumes'!B:D,3,FALSE))</f>
        <v>T-Nuts</v>
      </c>
      <c r="E286" s="437">
        <f>VLOOKUP(B286,'Datenbank Volumes'!B:N,10,FALSE)</f>
        <v>5.1999999999999993</v>
      </c>
      <c r="F286" s="71">
        <f>IF($A$1=1,"",VLOOKUP(B286,'Datenbank Volumes'!$B$3:$U$1256,8,FALSE))</f>
        <v>125</v>
      </c>
      <c r="G286" s="201" t="s">
        <v>533</v>
      </c>
      <c r="H286" s="445"/>
      <c r="I286" s="331"/>
      <c r="J286" s="334"/>
      <c r="K286" s="337"/>
      <c r="L286" s="340"/>
      <c r="M286" s="442"/>
      <c r="N286" s="443"/>
      <c r="O286" s="444"/>
      <c r="P286" s="343"/>
      <c r="Q286" s="198">
        <f t="shared" si="7"/>
        <v>0</v>
      </c>
      <c r="R286" s="103">
        <f>IF($A$1=1,"",IF($F$5="Corundum(+5%)",1.15*IF(AND('Datenbank Volumes'!J278=1,VOLUMES!G286="YES",SUM(H286:P286)&gt;0),SUM(H286:P286)*F286+(4.5),SUM(H286:P286)*F286),IF(AND('Datenbank Volumes'!J278=1,VOLUMES!G286="YES",SUM(H286:P286)&gt;0),SUM(H286:P286)*F286+(4.5),SUM(H286:P286)*F286)))</f>
        <v>0</v>
      </c>
      <c r="S286" s="403">
        <f>SUM(H286:P286)*VLOOKUP(B286,'Datenbank Volumes'!B:G,4,FALSE)</f>
        <v>0</v>
      </c>
    </row>
    <row r="287" spans="2:19" ht="18.75" x14ac:dyDescent="0.3">
      <c r="B287" s="353" t="s">
        <v>559</v>
      </c>
      <c r="C287" s="413" t="str">
        <f>IF(AND($S$1=1,Q287=0),"",VLOOKUP(B287,'Datenbank Volumes'!B:C,2,FALSE))</f>
        <v>Lava S14-6</v>
      </c>
      <c r="D287" s="413" t="str">
        <f>IF(AND($S$1=1,Q287=0),"",VLOOKUP(B287,'Datenbank Volumes'!B:D,3,FALSE))</f>
        <v>Clean</v>
      </c>
      <c r="E287" s="437">
        <f>VLOOKUP(B287,'Datenbank Volumes'!B:N,10,FALSE)</f>
        <v>5.1999999999999993</v>
      </c>
      <c r="F287" s="71">
        <f>IF($A$1=1,"",VLOOKUP(B287,'Datenbank Volumes'!$B$3:$U$1256,8,FALSE))</f>
        <v>115</v>
      </c>
      <c r="G287" s="201" t="s">
        <v>533</v>
      </c>
      <c r="H287" s="445"/>
      <c r="I287" s="331"/>
      <c r="J287" s="334"/>
      <c r="K287" s="337"/>
      <c r="L287" s="340"/>
      <c r="M287" s="442"/>
      <c r="N287" s="443"/>
      <c r="O287" s="444"/>
      <c r="P287" s="343"/>
      <c r="Q287" s="198">
        <f t="shared" si="7"/>
        <v>0</v>
      </c>
      <c r="R287" s="103">
        <f>IF($A$1=1,"",IF($F$5="Corundum(+5%)",1.15*IF(AND('Datenbank Volumes'!J279=1,VOLUMES!G287="YES",SUM(H287:P287)&gt;0),SUM(H287:P287)*F287+(4.5),SUM(H287:P287)*F287),IF(AND('Datenbank Volumes'!J279=1,VOLUMES!G287="YES",SUM(H287:P287)&gt;0),SUM(H287:P287)*F287+(4.5),SUM(H287:P287)*F287)))</f>
        <v>0</v>
      </c>
      <c r="S287" s="403">
        <f>SUM(H287:P287)*VLOOKUP(B287,'Datenbank Volumes'!B:G,4,FALSE)</f>
        <v>0</v>
      </c>
    </row>
    <row r="288" spans="2:19" ht="18.75" x14ac:dyDescent="0.3">
      <c r="B288" s="353" t="s">
        <v>558</v>
      </c>
      <c r="C288" s="413" t="str">
        <f>IF(AND($S$1=1,Q288=0),"",VLOOKUP(B288,'Datenbank Volumes'!B:C,2,FALSE))</f>
        <v>Lava S14-6</v>
      </c>
      <c r="D288" s="413" t="str">
        <f>IF(AND($S$1=1,Q288=0),"",VLOOKUP(B288,'Datenbank Volumes'!B:D,3,FALSE))</f>
        <v>T-Nuts</v>
      </c>
      <c r="E288" s="437">
        <f>VLOOKUP(B288,'Datenbank Volumes'!B:N,10,FALSE)</f>
        <v>5.1999999999999993</v>
      </c>
      <c r="F288" s="71">
        <f>IF($A$1=1,"",VLOOKUP(B288,'Datenbank Volumes'!$B$3:$U$1256,8,FALSE))</f>
        <v>125</v>
      </c>
      <c r="G288" s="201" t="s">
        <v>533</v>
      </c>
      <c r="H288" s="445"/>
      <c r="I288" s="331"/>
      <c r="J288" s="334"/>
      <c r="K288" s="337"/>
      <c r="L288" s="340"/>
      <c r="M288" s="442"/>
      <c r="N288" s="443"/>
      <c r="O288" s="444"/>
      <c r="P288" s="343"/>
      <c r="Q288" s="198">
        <f t="shared" si="7"/>
        <v>0</v>
      </c>
      <c r="R288" s="103">
        <f>IF($A$1=1,"",IF($F$5="Corundum(+5%)",1.15*IF(AND('Datenbank Volumes'!J280=1,VOLUMES!G288="YES",SUM(H288:P288)&gt;0),SUM(H288:P288)*F288+(4.5),SUM(H288:P288)*F288),IF(AND('Datenbank Volumes'!J280=1,VOLUMES!G288="YES",SUM(H288:P288)&gt;0),SUM(H288:P288)*F288+(4.5),SUM(H288:P288)*F288)))</f>
        <v>0</v>
      </c>
      <c r="S288" s="403">
        <f>SUM(H288:P288)*VLOOKUP(B288,'Datenbank Volumes'!B:G,4,FALSE)</f>
        <v>0</v>
      </c>
    </row>
    <row r="289" spans="2:19" ht="18.75" x14ac:dyDescent="0.3">
      <c r="B289" s="353" t="s">
        <v>557</v>
      </c>
      <c r="C289" s="413" t="str">
        <f>IF(AND($S$1=1,Q289=0),"",VLOOKUP(B289,'Datenbank Volumes'!B:C,2,FALSE))</f>
        <v>Lava S14-7</v>
      </c>
      <c r="D289" s="413" t="str">
        <f>IF(AND($S$1=1,Q289=0),"",VLOOKUP(B289,'Datenbank Volumes'!B:D,3,FALSE))</f>
        <v>Clean</v>
      </c>
      <c r="E289" s="437">
        <f>VLOOKUP(B289,'Datenbank Volumes'!B:N,10,FALSE)</f>
        <v>5.8</v>
      </c>
      <c r="F289" s="71">
        <f>IF($A$1=1,"",VLOOKUP(B289,'Datenbank Volumes'!$B$3:$U$1256,8,FALSE))</f>
        <v>123</v>
      </c>
      <c r="G289" s="201" t="s">
        <v>533</v>
      </c>
      <c r="H289" s="445"/>
      <c r="I289" s="331"/>
      <c r="J289" s="334"/>
      <c r="K289" s="337"/>
      <c r="L289" s="340"/>
      <c r="M289" s="442"/>
      <c r="N289" s="443"/>
      <c r="O289" s="444"/>
      <c r="P289" s="343"/>
      <c r="Q289" s="198">
        <f t="shared" si="7"/>
        <v>0</v>
      </c>
      <c r="R289" s="103">
        <f>IF($A$1=1,"",IF($F$5="Corundum(+5%)",1.15*IF(AND('Datenbank Volumes'!J281=1,VOLUMES!G289="YES",SUM(H289:P289)&gt;0),SUM(H289:P289)*F289+(4.5),SUM(H289:P289)*F289),IF(AND('Datenbank Volumes'!J281=1,VOLUMES!G289="YES",SUM(H289:P289)&gt;0),SUM(H289:P289)*F289+(4.5),SUM(H289:P289)*F289)))</f>
        <v>0</v>
      </c>
      <c r="S289" s="403">
        <f>SUM(H289:P289)*VLOOKUP(B289,'Datenbank Volumes'!B:G,4,FALSE)</f>
        <v>0</v>
      </c>
    </row>
    <row r="290" spans="2:19" ht="18.75" x14ac:dyDescent="0.3">
      <c r="B290" s="353" t="s">
        <v>556</v>
      </c>
      <c r="C290" s="413" t="str">
        <f>IF(AND($S$1=1,Q290=0),"",VLOOKUP(B290,'Datenbank Volumes'!B:C,2,FALSE))</f>
        <v>Lava S14-7</v>
      </c>
      <c r="D290" s="413" t="str">
        <f>IF(AND($S$1=1,Q290=0),"",VLOOKUP(B290,'Datenbank Volumes'!B:D,3,FALSE))</f>
        <v>T-Nuts</v>
      </c>
      <c r="E290" s="437">
        <f>VLOOKUP(B290,'Datenbank Volumes'!B:N,10,FALSE)</f>
        <v>5.8</v>
      </c>
      <c r="F290" s="71">
        <f>IF($A$1=1,"",VLOOKUP(B290,'Datenbank Volumes'!$B$3:$U$1256,8,FALSE))</f>
        <v>136</v>
      </c>
      <c r="G290" s="201" t="s">
        <v>533</v>
      </c>
      <c r="H290" s="445"/>
      <c r="I290" s="331"/>
      <c r="J290" s="334"/>
      <c r="K290" s="337"/>
      <c r="L290" s="340"/>
      <c r="M290" s="442"/>
      <c r="N290" s="443"/>
      <c r="O290" s="444"/>
      <c r="P290" s="343"/>
      <c r="Q290" s="198">
        <f t="shared" si="7"/>
        <v>0</v>
      </c>
      <c r="R290" s="103">
        <f>IF($A$1=1,"",IF($F$5="Corundum(+5%)",1.15*IF(AND('Datenbank Volumes'!J282=1,VOLUMES!G290="YES",SUM(H290:P290)&gt;0),SUM(H290:P290)*F290+(4.5),SUM(H290:P290)*F290),IF(AND('Datenbank Volumes'!J282=1,VOLUMES!G290="YES",SUM(H290:P290)&gt;0),SUM(H290:P290)*F290+(4.5),SUM(H290:P290)*F290)))</f>
        <v>0</v>
      </c>
      <c r="S290" s="403">
        <f>SUM(H290:P290)*VLOOKUP(B290,'Datenbank Volumes'!B:G,4,FALSE)</f>
        <v>0</v>
      </c>
    </row>
    <row r="291" spans="2:19" ht="18.75" x14ac:dyDescent="0.3">
      <c r="B291" s="353" t="s">
        <v>555</v>
      </c>
      <c r="C291" s="413" t="str">
        <f>IF(AND($S$1=1,Q291=0),"",VLOOKUP(B291,'Datenbank Volumes'!B:C,2,FALSE))</f>
        <v>Lava S14-8</v>
      </c>
      <c r="D291" s="413" t="str">
        <f>IF(AND($S$1=1,Q291=0),"",VLOOKUP(B291,'Datenbank Volumes'!B:D,3,FALSE))</f>
        <v>Clean</v>
      </c>
      <c r="E291" s="437">
        <f>VLOOKUP(B291,'Datenbank Volumes'!B:N,10,FALSE)</f>
        <v>5.8</v>
      </c>
      <c r="F291" s="71">
        <f>IF($A$1=1,"",VLOOKUP(B291,'Datenbank Volumes'!$B$3:$U$1256,8,FALSE))</f>
        <v>123</v>
      </c>
      <c r="G291" s="201" t="s">
        <v>533</v>
      </c>
      <c r="H291" s="445"/>
      <c r="I291" s="331"/>
      <c r="J291" s="334"/>
      <c r="K291" s="337"/>
      <c r="L291" s="340"/>
      <c r="M291" s="442"/>
      <c r="N291" s="443"/>
      <c r="O291" s="444"/>
      <c r="P291" s="343"/>
      <c r="Q291" s="198">
        <f t="shared" si="7"/>
        <v>0</v>
      </c>
      <c r="R291" s="103">
        <f>IF($A$1=1,"",IF($F$5="Corundum(+5%)",1.15*IF(AND('Datenbank Volumes'!J283=1,VOLUMES!G291="YES",SUM(H291:P291)&gt;0),SUM(H291:P291)*F291+(4.5),SUM(H291:P291)*F291),IF(AND('Datenbank Volumes'!J283=1,VOLUMES!G291="YES",SUM(H291:P291)&gt;0),SUM(H291:P291)*F291+(4.5),SUM(H291:P291)*F291)))</f>
        <v>0</v>
      </c>
      <c r="S291" s="403">
        <f>SUM(H291:P291)*VLOOKUP(B291,'Datenbank Volumes'!B:G,4,FALSE)</f>
        <v>0</v>
      </c>
    </row>
    <row r="292" spans="2:19" ht="18.75" x14ac:dyDescent="0.3">
      <c r="B292" s="353" t="s">
        <v>554</v>
      </c>
      <c r="C292" s="413" t="str">
        <f>IF(AND($S$1=1,Q292=0),"",VLOOKUP(B292,'Datenbank Volumes'!B:C,2,FALSE))</f>
        <v>Lava S14-8</v>
      </c>
      <c r="D292" s="413" t="str">
        <f>IF(AND($S$1=1,Q292=0),"",VLOOKUP(B292,'Datenbank Volumes'!B:D,3,FALSE))</f>
        <v>T-Nuts</v>
      </c>
      <c r="E292" s="437">
        <f>VLOOKUP(B292,'Datenbank Volumes'!B:N,10,FALSE)</f>
        <v>5.8</v>
      </c>
      <c r="F292" s="71">
        <f>IF($A$1=1,"",VLOOKUP(B292,'Datenbank Volumes'!$B$3:$U$1256,8,FALSE))</f>
        <v>136</v>
      </c>
      <c r="G292" s="201" t="s">
        <v>533</v>
      </c>
      <c r="H292" s="445"/>
      <c r="I292" s="331"/>
      <c r="J292" s="334"/>
      <c r="K292" s="337"/>
      <c r="L292" s="340"/>
      <c r="M292" s="442"/>
      <c r="N292" s="443"/>
      <c r="O292" s="444"/>
      <c r="P292" s="343"/>
      <c r="Q292" s="198">
        <f t="shared" si="7"/>
        <v>0</v>
      </c>
      <c r="R292" s="103">
        <f>IF($A$1=1,"",IF($F$5="Corundum(+5%)",1.15*IF(AND('Datenbank Volumes'!J284=1,VOLUMES!G292="YES",SUM(H292:P292)&gt;0),SUM(H292:P292)*F292+(4.5),SUM(H292:P292)*F292),IF(AND('Datenbank Volumes'!J284=1,VOLUMES!G292="YES",SUM(H292:P292)&gt;0),SUM(H292:P292)*F292+(4.5),SUM(H292:P292)*F292)))</f>
        <v>0</v>
      </c>
      <c r="S292" s="403">
        <f>SUM(H292:P292)*VLOOKUP(B292,'Datenbank Volumes'!B:G,4,FALSE)</f>
        <v>0</v>
      </c>
    </row>
    <row r="293" spans="2:19" ht="18.75" x14ac:dyDescent="0.3">
      <c r="B293" s="353" t="s">
        <v>553</v>
      </c>
      <c r="C293" s="413" t="str">
        <f>IF(AND($S$1=1,Q293=0),"",VLOOKUP(B293,'Datenbank Volumes'!B:C,2,FALSE))</f>
        <v>Volcano S15-1</v>
      </c>
      <c r="D293" s="413" t="str">
        <f>IF(AND($S$1=1,Q293=0),"",VLOOKUP(B293,'Datenbank Volumes'!B:D,3,FALSE))</f>
        <v>Clean</v>
      </c>
      <c r="E293" s="437">
        <f>VLOOKUP(B293,'Datenbank Volumes'!B:N,10,FALSE)</f>
        <v>2.7</v>
      </c>
      <c r="F293" s="71">
        <f>IF($A$1=1,"",VLOOKUP(B293,'Datenbank Volumes'!$B$3:$U$1256,8,FALSE))</f>
        <v>76</v>
      </c>
      <c r="G293" s="201" t="s">
        <v>533</v>
      </c>
      <c r="H293" s="445"/>
      <c r="I293" s="331"/>
      <c r="J293" s="334"/>
      <c r="K293" s="337"/>
      <c r="L293" s="340"/>
      <c r="M293" s="442"/>
      <c r="N293" s="443"/>
      <c r="O293" s="444"/>
      <c r="P293" s="343"/>
      <c r="Q293" s="198">
        <f t="shared" si="7"/>
        <v>0</v>
      </c>
      <c r="R293" s="103">
        <f>IF($A$1=1,"",IF($F$5="Corundum(+5%)",1.15*IF(AND('Datenbank Volumes'!J285=1,VOLUMES!G293="YES",SUM(H293:P293)&gt;0),SUM(H293:P293)*F293+(4.5),SUM(H293:P293)*F293),IF(AND('Datenbank Volumes'!J285=1,VOLUMES!G293="YES",SUM(H293:P293)&gt;0),SUM(H293:P293)*F293+(4.5),SUM(H293:P293)*F293)))</f>
        <v>0</v>
      </c>
      <c r="S293" s="403">
        <f>SUM(H293:P293)*VLOOKUP(B293,'Datenbank Volumes'!B:G,4,FALSE)</f>
        <v>0</v>
      </c>
    </row>
    <row r="294" spans="2:19" ht="18.75" x14ac:dyDescent="0.3">
      <c r="B294" s="353" t="s">
        <v>552</v>
      </c>
      <c r="C294" s="413" t="str">
        <f>IF(AND($S$1=1,Q294=0),"",VLOOKUP(B294,'Datenbank Volumes'!B:C,2,FALSE))</f>
        <v>Volcano S15-1</v>
      </c>
      <c r="D294" s="413" t="str">
        <f>IF(AND($S$1=1,Q294=0),"",VLOOKUP(B294,'Datenbank Volumes'!B:D,3,FALSE))</f>
        <v>T-Nuts</v>
      </c>
      <c r="E294" s="437">
        <f>VLOOKUP(B294,'Datenbank Volumes'!B:N,10,FALSE)</f>
        <v>2.7</v>
      </c>
      <c r="F294" s="71">
        <f>IF($A$1=1,"",VLOOKUP(B294,'Datenbank Volumes'!$B$3:$U$1256,8,FALSE))</f>
        <v>80</v>
      </c>
      <c r="G294" s="201" t="s">
        <v>533</v>
      </c>
      <c r="H294" s="445"/>
      <c r="I294" s="331"/>
      <c r="J294" s="334"/>
      <c r="K294" s="337"/>
      <c r="L294" s="340"/>
      <c r="M294" s="442"/>
      <c r="N294" s="443"/>
      <c r="O294" s="444"/>
      <c r="P294" s="343"/>
      <c r="Q294" s="198">
        <f t="shared" si="7"/>
        <v>0</v>
      </c>
      <c r="R294" s="103">
        <f>IF($A$1=1,"",IF($F$5="Corundum(+5%)",1.15*IF(AND('Datenbank Volumes'!J286=1,VOLUMES!G294="YES",SUM(H294:P294)&gt;0),SUM(H294:P294)*F294+(4.5),SUM(H294:P294)*F294),IF(AND('Datenbank Volumes'!J286=1,VOLUMES!G294="YES",SUM(H294:P294)&gt;0),SUM(H294:P294)*F294+(4.5),SUM(H294:P294)*F294)))</f>
        <v>0</v>
      </c>
      <c r="S294" s="403">
        <f>SUM(H294:P294)*VLOOKUP(B294,'Datenbank Volumes'!B:G,4,FALSE)</f>
        <v>0</v>
      </c>
    </row>
    <row r="295" spans="2:19" ht="18.75" x14ac:dyDescent="0.3">
      <c r="B295" s="353" t="s">
        <v>551</v>
      </c>
      <c r="C295" s="413" t="str">
        <f>IF(AND($S$1=1,Q295=0),"",VLOOKUP(B295,'Datenbank Volumes'!B:C,2,FALSE))</f>
        <v>Volcano S15-2</v>
      </c>
      <c r="D295" s="413" t="str">
        <f>IF(AND($S$1=1,Q295=0),"",VLOOKUP(B295,'Datenbank Volumes'!B:D,3,FALSE))</f>
        <v>Clean</v>
      </c>
      <c r="E295" s="437">
        <f>VLOOKUP(B295,'Datenbank Volumes'!B:N,10,FALSE)</f>
        <v>2.7</v>
      </c>
      <c r="F295" s="71">
        <f>IF($A$1=1,"",VLOOKUP(B295,'Datenbank Volumes'!$B$3:$U$1256,8,FALSE))</f>
        <v>76</v>
      </c>
      <c r="G295" s="201" t="s">
        <v>533</v>
      </c>
      <c r="H295" s="445"/>
      <c r="I295" s="331"/>
      <c r="J295" s="334"/>
      <c r="K295" s="337"/>
      <c r="L295" s="340"/>
      <c r="M295" s="442"/>
      <c r="N295" s="443"/>
      <c r="O295" s="444"/>
      <c r="P295" s="343"/>
      <c r="Q295" s="198">
        <f t="shared" si="7"/>
        <v>0</v>
      </c>
      <c r="R295" s="103">
        <f>IF($A$1=1,"",IF($F$5="Corundum(+5%)",1.15*IF(AND('Datenbank Volumes'!J287=1,VOLUMES!G295="YES",SUM(H295:P295)&gt;0),SUM(H295:P295)*F295+(4.5),SUM(H295:P295)*F295),IF(AND('Datenbank Volumes'!J287=1,VOLUMES!G295="YES",SUM(H295:P295)&gt;0),SUM(H295:P295)*F295+(4.5),SUM(H295:P295)*F295)))</f>
        <v>0</v>
      </c>
      <c r="S295" s="403">
        <f>SUM(H295:P295)*VLOOKUP(B295,'Datenbank Volumes'!B:G,4,FALSE)</f>
        <v>0</v>
      </c>
    </row>
    <row r="296" spans="2:19" ht="18.75" x14ac:dyDescent="0.3">
      <c r="B296" s="353" t="s">
        <v>550</v>
      </c>
      <c r="C296" s="413" t="str">
        <f>IF(AND($S$1=1,Q296=0),"",VLOOKUP(B296,'Datenbank Volumes'!B:C,2,FALSE))</f>
        <v>Volcano S15-2</v>
      </c>
      <c r="D296" s="413" t="str">
        <f>IF(AND($S$1=1,Q296=0),"",VLOOKUP(B296,'Datenbank Volumes'!B:D,3,FALSE))</f>
        <v>T-Nuts</v>
      </c>
      <c r="E296" s="437">
        <f>VLOOKUP(B296,'Datenbank Volumes'!B:N,10,FALSE)</f>
        <v>2.7</v>
      </c>
      <c r="F296" s="71">
        <f>IF($A$1=1,"",VLOOKUP(B296,'Datenbank Volumes'!$B$3:$U$1256,8,FALSE))</f>
        <v>80</v>
      </c>
      <c r="G296" s="201" t="s">
        <v>533</v>
      </c>
      <c r="H296" s="445"/>
      <c r="I296" s="331"/>
      <c r="J296" s="334"/>
      <c r="K296" s="337"/>
      <c r="L296" s="340"/>
      <c r="M296" s="442"/>
      <c r="N296" s="443"/>
      <c r="O296" s="444"/>
      <c r="P296" s="343"/>
      <c r="Q296" s="198">
        <f t="shared" si="7"/>
        <v>0</v>
      </c>
      <c r="R296" s="103">
        <f>IF($A$1=1,"",IF($F$5="Corundum(+5%)",1.15*IF(AND('Datenbank Volumes'!J288=1,VOLUMES!G296="YES",SUM(H296:P296)&gt;0),SUM(H296:P296)*F296+(4.5),SUM(H296:P296)*F296),IF(AND('Datenbank Volumes'!J288=1,VOLUMES!G296="YES",SUM(H296:P296)&gt;0),SUM(H296:P296)*F296+(4.5),SUM(H296:P296)*F296)))</f>
        <v>0</v>
      </c>
      <c r="S296" s="403">
        <f>SUM(H296:P296)*VLOOKUP(B296,'Datenbank Volumes'!B:G,4,FALSE)</f>
        <v>0</v>
      </c>
    </row>
    <row r="297" spans="2:19" ht="18.75" x14ac:dyDescent="0.3">
      <c r="B297" s="353" t="s">
        <v>549</v>
      </c>
      <c r="C297" s="413" t="str">
        <f>IF(AND($S$1=1,Q297=0),"",VLOOKUP(B297,'Datenbank Volumes'!B:C,2,FALSE))</f>
        <v>Volcano S15-3</v>
      </c>
      <c r="D297" s="413" t="str">
        <f>IF(AND($S$1=1,Q297=0),"",VLOOKUP(B297,'Datenbank Volumes'!B:D,3,FALSE))</f>
        <v>Clean</v>
      </c>
      <c r="E297" s="437">
        <f>VLOOKUP(B297,'Datenbank Volumes'!B:N,10,FALSE)</f>
        <v>3.1</v>
      </c>
      <c r="F297" s="71">
        <f>IF($A$1=1,"",VLOOKUP(B297,'Datenbank Volumes'!$B$3:$U$1256,8,FALSE))</f>
        <v>82</v>
      </c>
      <c r="G297" s="201" t="s">
        <v>533</v>
      </c>
      <c r="H297" s="445"/>
      <c r="I297" s="331"/>
      <c r="J297" s="334"/>
      <c r="K297" s="337"/>
      <c r="L297" s="340"/>
      <c r="M297" s="442"/>
      <c r="N297" s="443"/>
      <c r="O297" s="444"/>
      <c r="P297" s="343"/>
      <c r="Q297" s="198">
        <f t="shared" si="7"/>
        <v>0</v>
      </c>
      <c r="R297" s="103">
        <f>IF($A$1=1,"",IF($F$5="Corundum(+5%)",1.15*IF(AND('Datenbank Volumes'!J289=1,VOLUMES!G297="YES",SUM(H297:P297)&gt;0),SUM(H297:P297)*F297+(4.5),SUM(H297:P297)*F297),IF(AND('Datenbank Volumes'!J289=1,VOLUMES!G297="YES",SUM(H297:P297)&gt;0),SUM(H297:P297)*F297+(4.5),SUM(H297:P297)*F297)))</f>
        <v>0</v>
      </c>
      <c r="S297" s="403">
        <f>SUM(H297:P297)*VLOOKUP(B297,'Datenbank Volumes'!B:G,4,FALSE)</f>
        <v>0</v>
      </c>
    </row>
    <row r="298" spans="2:19" ht="18.75" x14ac:dyDescent="0.3">
      <c r="B298" s="353" t="s">
        <v>548</v>
      </c>
      <c r="C298" s="413" t="str">
        <f>IF(AND($S$1=1,Q298=0),"",VLOOKUP(B298,'Datenbank Volumes'!B:C,2,FALSE))</f>
        <v>Volcano S15-3</v>
      </c>
      <c r="D298" s="413" t="str">
        <f>IF(AND($S$1=1,Q298=0),"",VLOOKUP(B298,'Datenbank Volumes'!B:D,3,FALSE))</f>
        <v>T-Nuts</v>
      </c>
      <c r="E298" s="437">
        <f>VLOOKUP(B298,'Datenbank Volumes'!B:N,10,FALSE)</f>
        <v>3.1</v>
      </c>
      <c r="F298" s="71">
        <f>IF($A$1=1,"",VLOOKUP(B298,'Datenbank Volumes'!$B$3:$U$1256,8,FALSE))</f>
        <v>89</v>
      </c>
      <c r="G298" s="201" t="s">
        <v>533</v>
      </c>
      <c r="H298" s="445"/>
      <c r="I298" s="331"/>
      <c r="J298" s="334"/>
      <c r="K298" s="337"/>
      <c r="L298" s="340"/>
      <c r="M298" s="442"/>
      <c r="N298" s="443"/>
      <c r="O298" s="444"/>
      <c r="P298" s="343"/>
      <c r="Q298" s="198">
        <f t="shared" si="7"/>
        <v>0</v>
      </c>
      <c r="R298" s="103">
        <f>IF($A$1=1,"",IF($F$5="Corundum(+5%)",1.15*IF(AND('Datenbank Volumes'!J290=1,VOLUMES!G298="YES",SUM(H298:P298)&gt;0),SUM(H298:P298)*F298+(4.5),SUM(H298:P298)*F298),IF(AND('Datenbank Volumes'!J290=1,VOLUMES!G298="YES",SUM(H298:P298)&gt;0),SUM(H298:P298)*F298+(4.5),SUM(H298:P298)*F298)))</f>
        <v>0</v>
      </c>
      <c r="S298" s="403">
        <f>SUM(H298:P298)*VLOOKUP(B298,'Datenbank Volumes'!B:G,4,FALSE)</f>
        <v>0</v>
      </c>
    </row>
    <row r="299" spans="2:19" ht="18.75" x14ac:dyDescent="0.3">
      <c r="B299" s="353" t="s">
        <v>547</v>
      </c>
      <c r="C299" s="413" t="str">
        <f>IF(AND($S$1=1,Q299=0),"",VLOOKUP(B299,'Datenbank Volumes'!B:C,2,FALSE))</f>
        <v>Volcano S15-4</v>
      </c>
      <c r="D299" s="413" t="str">
        <f>IF(AND($S$1=1,Q299=0),"",VLOOKUP(B299,'Datenbank Volumes'!B:D,3,FALSE))</f>
        <v>Clean</v>
      </c>
      <c r="E299" s="437">
        <f>VLOOKUP(B299,'Datenbank Volumes'!B:N,10,FALSE)</f>
        <v>3.1</v>
      </c>
      <c r="F299" s="71">
        <f>IF($A$1=1,"",VLOOKUP(B299,'Datenbank Volumes'!$B$3:$U$1256,8,FALSE))</f>
        <v>82</v>
      </c>
      <c r="G299" s="201" t="s">
        <v>533</v>
      </c>
      <c r="H299" s="445"/>
      <c r="I299" s="331"/>
      <c r="J299" s="334"/>
      <c r="K299" s="337"/>
      <c r="L299" s="340"/>
      <c r="M299" s="442"/>
      <c r="N299" s="443"/>
      <c r="O299" s="444"/>
      <c r="P299" s="343"/>
      <c r="Q299" s="198">
        <f t="shared" si="7"/>
        <v>0</v>
      </c>
      <c r="R299" s="103">
        <f>IF($A$1=1,"",IF($F$5="Corundum(+5%)",1.15*IF(AND('Datenbank Volumes'!J291=1,VOLUMES!G299="YES",SUM(H299:P299)&gt;0),SUM(H299:P299)*F299+(4.5),SUM(H299:P299)*F299),IF(AND('Datenbank Volumes'!J291=1,VOLUMES!G299="YES",SUM(H299:P299)&gt;0),SUM(H299:P299)*F299+(4.5),SUM(H299:P299)*F299)))</f>
        <v>0</v>
      </c>
      <c r="S299" s="403">
        <f>SUM(H299:P299)*VLOOKUP(B299,'Datenbank Volumes'!B:G,4,FALSE)</f>
        <v>0</v>
      </c>
    </row>
    <row r="300" spans="2:19" ht="18.75" x14ac:dyDescent="0.3">
      <c r="B300" s="353" t="s">
        <v>546</v>
      </c>
      <c r="C300" s="413" t="str">
        <f>IF(AND($S$1=1,Q300=0),"",VLOOKUP(B300,'Datenbank Volumes'!B:C,2,FALSE))</f>
        <v>Volcano S15-4</v>
      </c>
      <c r="D300" s="413" t="str">
        <f>IF(AND($S$1=1,Q300=0),"",VLOOKUP(B300,'Datenbank Volumes'!B:D,3,FALSE))</f>
        <v>T-Nuts</v>
      </c>
      <c r="E300" s="437">
        <f>VLOOKUP(B300,'Datenbank Volumes'!B:N,10,FALSE)</f>
        <v>3.1</v>
      </c>
      <c r="F300" s="71">
        <f>IF($A$1=1,"",VLOOKUP(B300,'Datenbank Volumes'!$B$3:$U$1256,8,FALSE))</f>
        <v>89</v>
      </c>
      <c r="G300" s="201" t="s">
        <v>533</v>
      </c>
      <c r="H300" s="445"/>
      <c r="I300" s="331"/>
      <c r="J300" s="334"/>
      <c r="K300" s="337"/>
      <c r="L300" s="340"/>
      <c r="M300" s="442"/>
      <c r="N300" s="443"/>
      <c r="O300" s="444"/>
      <c r="P300" s="343"/>
      <c r="Q300" s="198">
        <f t="shared" si="7"/>
        <v>0</v>
      </c>
      <c r="R300" s="103">
        <f>IF($A$1=1,"",IF($F$5="Corundum(+5%)",1.15*IF(AND('Datenbank Volumes'!J292=1,VOLUMES!G300="YES",SUM(H300:P300)&gt;0),SUM(H300:P300)*F300+(4.5),SUM(H300:P300)*F300),IF(AND('Datenbank Volumes'!J292=1,VOLUMES!G300="YES",SUM(H300:P300)&gt;0),SUM(H300:P300)*F300+(4.5),SUM(H300:P300)*F300)))</f>
        <v>0</v>
      </c>
      <c r="S300" s="403">
        <f>SUM(H300:P300)*VLOOKUP(B300,'Datenbank Volumes'!B:G,4,FALSE)</f>
        <v>0</v>
      </c>
    </row>
    <row r="301" spans="2:19" ht="18.75" x14ac:dyDescent="0.3">
      <c r="B301" s="353" t="s">
        <v>545</v>
      </c>
      <c r="C301" s="413" t="str">
        <f>IF(AND($S$1=1,Q301=0),"",VLOOKUP(B301,'Datenbank Volumes'!B:C,2,FALSE))</f>
        <v>Volcano S15-5</v>
      </c>
      <c r="D301" s="413" t="str">
        <f>IF(AND($S$1=1,Q301=0),"",VLOOKUP(B301,'Datenbank Volumes'!B:D,3,FALSE))</f>
        <v>Clean</v>
      </c>
      <c r="E301" s="437">
        <f>VLOOKUP(B301,'Datenbank Volumes'!B:N,10,FALSE)</f>
        <v>3.7</v>
      </c>
      <c r="F301" s="71">
        <f>IF($A$1=1,"",VLOOKUP(B301,'Datenbank Volumes'!$B$3:$U$1256,8,FALSE))</f>
        <v>94</v>
      </c>
      <c r="G301" s="201" t="s">
        <v>533</v>
      </c>
      <c r="H301" s="445"/>
      <c r="I301" s="331"/>
      <c r="J301" s="334"/>
      <c r="K301" s="337"/>
      <c r="L301" s="340"/>
      <c r="M301" s="442"/>
      <c r="N301" s="443"/>
      <c r="O301" s="444"/>
      <c r="P301" s="343"/>
      <c r="Q301" s="198">
        <f t="shared" si="7"/>
        <v>0</v>
      </c>
      <c r="R301" s="103">
        <f>IF($A$1=1,"",IF($F$5="Corundum(+5%)",1.15*IF(AND('Datenbank Volumes'!J293=1,VOLUMES!G301="YES",SUM(H301:P301)&gt;0),SUM(H301:P301)*F301+(4.5),SUM(H301:P301)*F301),IF(AND('Datenbank Volumes'!J293=1,VOLUMES!G301="YES",SUM(H301:P301)&gt;0),SUM(H301:P301)*F301+(4.5),SUM(H301:P301)*F301)))</f>
        <v>0</v>
      </c>
      <c r="S301" s="403">
        <f>SUM(H301:P301)*VLOOKUP(B301,'Datenbank Volumes'!B:G,4,FALSE)</f>
        <v>0</v>
      </c>
    </row>
    <row r="302" spans="2:19" ht="18.75" x14ac:dyDescent="0.3">
      <c r="B302" s="353" t="s">
        <v>544</v>
      </c>
      <c r="C302" s="413" t="str">
        <f>IF(AND($S$1=1,Q302=0),"",VLOOKUP(B302,'Datenbank Volumes'!B:C,2,FALSE))</f>
        <v>Volcano S15-5</v>
      </c>
      <c r="D302" s="413" t="str">
        <f>IF(AND($S$1=1,Q302=0),"",VLOOKUP(B302,'Datenbank Volumes'!B:D,3,FALSE))</f>
        <v>T-Nuts</v>
      </c>
      <c r="E302" s="437">
        <f>VLOOKUP(B302,'Datenbank Volumes'!B:N,10,FALSE)</f>
        <v>3.7</v>
      </c>
      <c r="F302" s="71">
        <f>IF($A$1=1,"",VLOOKUP(B302,'Datenbank Volumes'!$B$3:$U$1256,8,FALSE))</f>
        <v>104</v>
      </c>
      <c r="G302" s="201" t="s">
        <v>533</v>
      </c>
      <c r="H302" s="445"/>
      <c r="I302" s="331"/>
      <c r="J302" s="334"/>
      <c r="K302" s="337"/>
      <c r="L302" s="340"/>
      <c r="M302" s="442"/>
      <c r="N302" s="443"/>
      <c r="O302" s="444"/>
      <c r="P302" s="343"/>
      <c r="Q302" s="198">
        <f t="shared" si="7"/>
        <v>0</v>
      </c>
      <c r="R302" s="103">
        <f>IF($A$1=1,"",IF($F$5="Corundum(+5%)",1.15*IF(AND('Datenbank Volumes'!J294=1,VOLUMES!G302="YES",SUM(H302:P302)&gt;0),SUM(H302:P302)*F302+(4.5),SUM(H302:P302)*F302),IF(AND('Datenbank Volumes'!J294=1,VOLUMES!G302="YES",SUM(H302:P302)&gt;0),SUM(H302:P302)*F302+(4.5),SUM(H302:P302)*F302)))</f>
        <v>0</v>
      </c>
      <c r="S302" s="403">
        <f>SUM(H302:P302)*VLOOKUP(B302,'Datenbank Volumes'!B:G,4,FALSE)</f>
        <v>0</v>
      </c>
    </row>
    <row r="303" spans="2:19" ht="18.75" x14ac:dyDescent="0.3">
      <c r="B303" s="353" t="s">
        <v>543</v>
      </c>
      <c r="C303" s="413" t="str">
        <f>IF(AND($S$1=1,Q303=0),"",VLOOKUP(B303,'Datenbank Volumes'!B:C,2,FALSE))</f>
        <v>Volcano S15-6</v>
      </c>
      <c r="D303" s="413" t="str">
        <f>IF(AND($S$1=1,Q303=0),"",VLOOKUP(B303,'Datenbank Volumes'!B:D,3,FALSE))</f>
        <v>Clean</v>
      </c>
      <c r="E303" s="437">
        <f>VLOOKUP(B303,'Datenbank Volumes'!B:N,10,FALSE)</f>
        <v>3.7</v>
      </c>
      <c r="F303" s="71">
        <f>IF($A$1=1,"",VLOOKUP(B303,'Datenbank Volumes'!$B$3:$U$1256,8,FALSE))</f>
        <v>94</v>
      </c>
      <c r="G303" s="201" t="s">
        <v>533</v>
      </c>
      <c r="H303" s="445"/>
      <c r="I303" s="331"/>
      <c r="J303" s="334"/>
      <c r="K303" s="337"/>
      <c r="L303" s="340"/>
      <c r="M303" s="442"/>
      <c r="N303" s="443"/>
      <c r="O303" s="444"/>
      <c r="P303" s="343"/>
      <c r="Q303" s="198">
        <f t="shared" si="7"/>
        <v>0</v>
      </c>
      <c r="R303" s="103">
        <f>IF($A$1=1,"",IF($F$5="Corundum(+5%)",1.15*IF(AND('Datenbank Volumes'!J295=1,VOLUMES!G303="YES",SUM(H303:P303)&gt;0),SUM(H303:P303)*F303+(4.5),SUM(H303:P303)*F303),IF(AND('Datenbank Volumes'!J295=1,VOLUMES!G303="YES",SUM(H303:P303)&gt;0),SUM(H303:P303)*F303+(4.5),SUM(H303:P303)*F303)))</f>
        <v>0</v>
      </c>
      <c r="S303" s="403">
        <f>SUM(H303:P303)*VLOOKUP(B303,'Datenbank Volumes'!B:G,4,FALSE)</f>
        <v>0</v>
      </c>
    </row>
    <row r="304" spans="2:19" ht="18.75" x14ac:dyDescent="0.3">
      <c r="B304" s="353" t="s">
        <v>542</v>
      </c>
      <c r="C304" s="413" t="str">
        <f>IF(AND($S$1=1,Q304=0),"",VLOOKUP(B304,'Datenbank Volumes'!B:C,2,FALSE))</f>
        <v>Volcano S15-6</v>
      </c>
      <c r="D304" s="413" t="str">
        <f>IF(AND($S$1=1,Q304=0),"",VLOOKUP(B304,'Datenbank Volumes'!B:D,3,FALSE))</f>
        <v>T-Nuts</v>
      </c>
      <c r="E304" s="437">
        <f>VLOOKUP(B304,'Datenbank Volumes'!B:N,10,FALSE)</f>
        <v>3.7</v>
      </c>
      <c r="F304" s="71">
        <f>IF($A$1=1,"",VLOOKUP(B304,'Datenbank Volumes'!$B$3:$U$1256,8,FALSE))</f>
        <v>104</v>
      </c>
      <c r="G304" s="201" t="s">
        <v>533</v>
      </c>
      <c r="H304" s="445"/>
      <c r="I304" s="331"/>
      <c r="J304" s="334"/>
      <c r="K304" s="337"/>
      <c r="L304" s="340"/>
      <c r="M304" s="442"/>
      <c r="N304" s="443"/>
      <c r="O304" s="444"/>
      <c r="P304" s="343"/>
      <c r="Q304" s="198">
        <f t="shared" si="7"/>
        <v>0</v>
      </c>
      <c r="R304" s="103">
        <f>IF($A$1=1,"",IF($F$5="Corundum(+5%)",1.15*IF(AND('Datenbank Volumes'!J296=1,VOLUMES!G304="YES",SUM(H304:P304)&gt;0),SUM(H304:P304)*F304+(4.5),SUM(H304:P304)*F304),IF(AND('Datenbank Volumes'!J296=1,VOLUMES!G304="YES",SUM(H304:P304)&gt;0),SUM(H304:P304)*F304+(4.5),SUM(H304:P304)*F304)))</f>
        <v>0</v>
      </c>
      <c r="S304" s="403">
        <f>SUM(H304:P304)*VLOOKUP(B304,'Datenbank Volumes'!B:G,4,FALSE)</f>
        <v>0</v>
      </c>
    </row>
    <row r="305" spans="2:19" ht="18.75" x14ac:dyDescent="0.3">
      <c r="B305" s="353" t="s">
        <v>541</v>
      </c>
      <c r="C305" s="413" t="str">
        <f>IF(AND($S$1=1,Q305=0),"",VLOOKUP(B305,'Datenbank Volumes'!B:C,2,FALSE))</f>
        <v>Volcano S15-7</v>
      </c>
      <c r="D305" s="413" t="str">
        <f>IF(AND($S$1=1,Q305=0),"",VLOOKUP(B305,'Datenbank Volumes'!B:D,3,FALSE))</f>
        <v>Clean</v>
      </c>
      <c r="E305" s="437">
        <f>VLOOKUP(B305,'Datenbank Volumes'!B:N,10,FALSE)</f>
        <v>4.0999999999999996</v>
      </c>
      <c r="F305" s="71">
        <f>IF($A$1=1,"",VLOOKUP(B305,'Datenbank Volumes'!$B$3:$U$1256,8,FALSE))</f>
        <v>97</v>
      </c>
      <c r="G305" s="201" t="s">
        <v>533</v>
      </c>
      <c r="H305" s="445"/>
      <c r="I305" s="331"/>
      <c r="J305" s="334"/>
      <c r="K305" s="337"/>
      <c r="L305" s="340"/>
      <c r="M305" s="442"/>
      <c r="N305" s="443"/>
      <c r="O305" s="444"/>
      <c r="P305" s="343"/>
      <c r="Q305" s="198">
        <f t="shared" si="7"/>
        <v>0</v>
      </c>
      <c r="R305" s="103">
        <f>IF($A$1=1,"",IF($F$5="Corundum(+5%)",1.15*IF(AND('Datenbank Volumes'!J297=1,VOLUMES!G305="YES",SUM(H305:P305)&gt;0),SUM(H305:P305)*F305+(4.5),SUM(H305:P305)*F305),IF(AND('Datenbank Volumes'!J297=1,VOLUMES!G305="YES",SUM(H305:P305)&gt;0),SUM(H305:P305)*F305+(4.5),SUM(H305:P305)*F305)))</f>
        <v>0</v>
      </c>
      <c r="S305" s="403">
        <f>SUM(H305:P305)*VLOOKUP(B305,'Datenbank Volumes'!B:G,4,FALSE)</f>
        <v>0</v>
      </c>
    </row>
    <row r="306" spans="2:19" ht="18.75" x14ac:dyDescent="0.3">
      <c r="B306" s="353" t="s">
        <v>540</v>
      </c>
      <c r="C306" s="413" t="str">
        <f>IF(AND($S$1=1,Q306=0),"",VLOOKUP(B306,'Datenbank Volumes'!B:C,2,FALSE))</f>
        <v>Volcano S15-7</v>
      </c>
      <c r="D306" s="413" t="str">
        <f>IF(AND($S$1=1,Q306=0),"",VLOOKUP(B306,'Datenbank Volumes'!B:D,3,FALSE))</f>
        <v>T-Nuts</v>
      </c>
      <c r="E306" s="437">
        <f>VLOOKUP(B306,'Datenbank Volumes'!B:N,10,FALSE)</f>
        <v>4.0999999999999996</v>
      </c>
      <c r="F306" s="71">
        <f>IF($A$1=1,"",VLOOKUP(B306,'Datenbank Volumes'!$B$3:$U$1256,8,FALSE))</f>
        <v>108</v>
      </c>
      <c r="G306" s="201" t="s">
        <v>533</v>
      </c>
      <c r="H306" s="445"/>
      <c r="I306" s="331"/>
      <c r="J306" s="334"/>
      <c r="K306" s="337"/>
      <c r="L306" s="340"/>
      <c r="M306" s="442"/>
      <c r="N306" s="443"/>
      <c r="O306" s="444"/>
      <c r="P306" s="343"/>
      <c r="Q306" s="198">
        <f t="shared" si="7"/>
        <v>0</v>
      </c>
      <c r="R306" s="103">
        <f>IF($A$1=1,"",IF($F$5="Corundum(+5%)",1.15*IF(AND('Datenbank Volumes'!J298=1,VOLUMES!G306="YES",SUM(H306:P306)&gt;0),SUM(H306:P306)*F306+(4.5),SUM(H306:P306)*F306),IF(AND('Datenbank Volumes'!J298=1,VOLUMES!G306="YES",SUM(H306:P306)&gt;0),SUM(H306:P306)*F306+(4.5),SUM(H306:P306)*F306)))</f>
        <v>0</v>
      </c>
      <c r="S306" s="403">
        <f>SUM(H306:P306)*VLOOKUP(B306,'Datenbank Volumes'!B:G,4,FALSE)</f>
        <v>0</v>
      </c>
    </row>
    <row r="307" spans="2:19" ht="18.75" x14ac:dyDescent="0.3">
      <c r="B307" s="353" t="s">
        <v>539</v>
      </c>
      <c r="C307" s="413" t="str">
        <f>IF(AND($S$1=1,Q307=0),"",VLOOKUP(B307,'Datenbank Volumes'!B:C,2,FALSE))</f>
        <v>Volcano S15-8</v>
      </c>
      <c r="D307" s="413" t="str">
        <f>IF(AND($S$1=1,Q307=0),"",VLOOKUP(B307,'Datenbank Volumes'!B:D,3,FALSE))</f>
        <v>Clean</v>
      </c>
      <c r="E307" s="437">
        <f>VLOOKUP(B307,'Datenbank Volumes'!B:N,10,FALSE)</f>
        <v>4.0999999999999996</v>
      </c>
      <c r="F307" s="71">
        <f>IF($A$1=1,"",VLOOKUP(B307,'Datenbank Volumes'!$B$3:$U$1256,8,FALSE))</f>
        <v>97</v>
      </c>
      <c r="G307" s="201" t="s">
        <v>533</v>
      </c>
      <c r="H307" s="445"/>
      <c r="I307" s="331"/>
      <c r="J307" s="334"/>
      <c r="K307" s="337"/>
      <c r="L307" s="340"/>
      <c r="M307" s="442"/>
      <c r="N307" s="443"/>
      <c r="O307" s="444"/>
      <c r="P307" s="343"/>
      <c r="Q307" s="198">
        <f t="shared" si="7"/>
        <v>0</v>
      </c>
      <c r="R307" s="103">
        <f>IF($A$1=1,"",IF($F$5="Corundum(+5%)",1.15*IF(AND('Datenbank Volumes'!J299=1,VOLUMES!G307="YES",SUM(H307:P307)&gt;0),SUM(H307:P307)*F307+(4.5),SUM(H307:P307)*F307),IF(AND('Datenbank Volumes'!J299=1,VOLUMES!G307="YES",SUM(H307:P307)&gt;0),SUM(H307:P307)*F307+(4.5),SUM(H307:P307)*F307)))</f>
        <v>0</v>
      </c>
      <c r="S307" s="403">
        <f>SUM(H307:P307)*VLOOKUP(B307,'Datenbank Volumes'!B:G,4,FALSE)</f>
        <v>0</v>
      </c>
    </row>
    <row r="308" spans="2:19" ht="18.75" x14ac:dyDescent="0.3">
      <c r="B308" s="353" t="s">
        <v>538</v>
      </c>
      <c r="C308" s="413" t="str">
        <f>IF(AND($S$1=1,Q308=0),"",VLOOKUP(B308,'Datenbank Volumes'!B:C,2,FALSE))</f>
        <v>Volcano S15-8</v>
      </c>
      <c r="D308" s="413" t="str">
        <f>IF(AND($S$1=1,Q308=0),"",VLOOKUP(B308,'Datenbank Volumes'!B:D,3,FALSE))</f>
        <v>T-Nuts</v>
      </c>
      <c r="E308" s="437">
        <f>VLOOKUP(B308,'Datenbank Volumes'!B:N,10,FALSE)</f>
        <v>4.0999999999999996</v>
      </c>
      <c r="F308" s="71">
        <f>IF($A$1=1,"",VLOOKUP(B308,'Datenbank Volumes'!$B$3:$U$1256,8,FALSE))</f>
        <v>108</v>
      </c>
      <c r="G308" s="201" t="s">
        <v>533</v>
      </c>
      <c r="H308" s="445"/>
      <c r="I308" s="331"/>
      <c r="J308" s="334"/>
      <c r="K308" s="337"/>
      <c r="L308" s="340"/>
      <c r="M308" s="442"/>
      <c r="N308" s="443"/>
      <c r="O308" s="444"/>
      <c r="P308" s="343"/>
      <c r="Q308" s="198">
        <f t="shared" si="7"/>
        <v>0</v>
      </c>
      <c r="R308" s="103">
        <f>IF($A$1=1,"",IF($F$5="Corundum(+5%)",1.15*IF(AND('Datenbank Volumes'!J300=1,VOLUMES!G308="YES",SUM(H308:P308)&gt;0),SUM(H308:P308)*F308+(4.5),SUM(H308:P308)*F308),IF(AND('Datenbank Volumes'!J300=1,VOLUMES!G308="YES",SUM(H308:P308)&gt;0),SUM(H308:P308)*F308+(4.5),SUM(H308:P308)*F308)))</f>
        <v>0</v>
      </c>
      <c r="S308" s="403">
        <f>SUM(H308:P308)*VLOOKUP(B308,'Datenbank Volumes'!B:G,4,FALSE)</f>
        <v>0</v>
      </c>
    </row>
    <row r="309" spans="2:19" ht="18.75" x14ac:dyDescent="0.3">
      <c r="B309" s="353" t="s">
        <v>537</v>
      </c>
      <c r="C309" s="413" t="str">
        <f>IF(AND($S$1=1,Q309=0),"",VLOOKUP(B309,'Datenbank Volumes'!B:C,2,FALSE))</f>
        <v>Volcano S15-9</v>
      </c>
      <c r="D309" s="413" t="str">
        <f>IF(AND($S$1=1,Q309=0),"",VLOOKUP(B309,'Datenbank Volumes'!B:D,3,FALSE))</f>
        <v>Clean</v>
      </c>
      <c r="E309" s="437">
        <f>VLOOKUP(B309,'Datenbank Volumes'!B:N,10,FALSE)</f>
        <v>4.9000000000000004</v>
      </c>
      <c r="F309" s="71">
        <f>IF($A$1=1,"",VLOOKUP(B309,'Datenbank Volumes'!$B$3:$U$1256,8,FALSE))</f>
        <v>105</v>
      </c>
      <c r="G309" s="201" t="s">
        <v>533</v>
      </c>
      <c r="H309" s="445"/>
      <c r="I309" s="331"/>
      <c r="J309" s="334"/>
      <c r="K309" s="337"/>
      <c r="L309" s="340"/>
      <c r="M309" s="442"/>
      <c r="N309" s="443"/>
      <c r="O309" s="444"/>
      <c r="P309" s="343"/>
      <c r="Q309" s="198">
        <f t="shared" si="7"/>
        <v>0</v>
      </c>
      <c r="R309" s="103">
        <f>IF($A$1=1,"",IF($F$5="Corundum(+5%)",1.15*IF(AND('Datenbank Volumes'!J301=1,VOLUMES!G309="YES",SUM(H309:P309)&gt;0),SUM(H309:P309)*F309+(4.5),SUM(H309:P309)*F309),IF(AND('Datenbank Volumes'!J301=1,VOLUMES!G309="YES",SUM(H309:P309)&gt;0),SUM(H309:P309)*F309+(4.5),SUM(H309:P309)*F309)))</f>
        <v>0</v>
      </c>
      <c r="S309" s="403">
        <f>SUM(H309:P309)*VLOOKUP(B309,'Datenbank Volumes'!B:G,4,FALSE)</f>
        <v>0</v>
      </c>
    </row>
    <row r="310" spans="2:19" ht="18.75" x14ac:dyDescent="0.3">
      <c r="B310" s="353" t="s">
        <v>536</v>
      </c>
      <c r="C310" s="413" t="str">
        <f>IF(AND($S$1=1,Q310=0),"",VLOOKUP(B310,'Datenbank Volumes'!B:C,2,FALSE))</f>
        <v>Volcano S15-9</v>
      </c>
      <c r="D310" s="413" t="str">
        <f>IF(AND($S$1=1,Q310=0),"",VLOOKUP(B310,'Datenbank Volumes'!B:D,3,FALSE))</f>
        <v>T-Nuts</v>
      </c>
      <c r="E310" s="437">
        <f>VLOOKUP(B310,'Datenbank Volumes'!B:N,10,FALSE)</f>
        <v>4.9000000000000004</v>
      </c>
      <c r="F310" s="71">
        <f>IF($A$1=1,"",VLOOKUP(B310,'Datenbank Volumes'!$B$3:$U$1256,8,FALSE))</f>
        <v>114</v>
      </c>
      <c r="G310" s="201" t="s">
        <v>533</v>
      </c>
      <c r="H310" s="445"/>
      <c r="I310" s="331"/>
      <c r="J310" s="334"/>
      <c r="K310" s="337"/>
      <c r="L310" s="340"/>
      <c r="M310" s="442"/>
      <c r="N310" s="443"/>
      <c r="O310" s="444"/>
      <c r="P310" s="343"/>
      <c r="Q310" s="198">
        <f t="shared" si="7"/>
        <v>0</v>
      </c>
      <c r="R310" s="103">
        <f>IF($A$1=1,"",IF($F$5="Corundum(+5%)",1.15*IF(AND('Datenbank Volumes'!J302=1,VOLUMES!G310="YES",SUM(H310:P310)&gt;0),SUM(H310:P310)*F310+(4.5),SUM(H310:P310)*F310),IF(AND('Datenbank Volumes'!J302=1,VOLUMES!G310="YES",SUM(H310:P310)&gt;0),SUM(H310:P310)*F310+(4.5),SUM(H310:P310)*F310)))</f>
        <v>0</v>
      </c>
      <c r="S310" s="403">
        <f>SUM(H310:P310)*VLOOKUP(B310,'Datenbank Volumes'!B:G,4,FALSE)</f>
        <v>0</v>
      </c>
    </row>
    <row r="311" spans="2:19" ht="18.75" x14ac:dyDescent="0.3">
      <c r="B311" s="353" t="s">
        <v>535</v>
      </c>
      <c r="C311" s="413" t="str">
        <f>IF(AND($S$1=1,Q311=0),"",VLOOKUP(B311,'Datenbank Volumes'!B:C,2,FALSE))</f>
        <v>Volcano S15-10</v>
      </c>
      <c r="D311" s="413" t="str">
        <f>IF(AND($S$1=1,Q311=0),"",VLOOKUP(B311,'Datenbank Volumes'!B:D,3,FALSE))</f>
        <v>Clean</v>
      </c>
      <c r="E311" s="437">
        <f>VLOOKUP(B311,'Datenbank Volumes'!B:N,10,FALSE)</f>
        <v>4.9000000000000004</v>
      </c>
      <c r="F311" s="71">
        <f>IF($A$1=1,"",VLOOKUP(B311,'Datenbank Volumes'!$B$3:$U$1256,8,FALSE))</f>
        <v>105</v>
      </c>
      <c r="G311" s="201" t="s">
        <v>533</v>
      </c>
      <c r="H311" s="445"/>
      <c r="I311" s="331"/>
      <c r="J311" s="334"/>
      <c r="K311" s="337"/>
      <c r="L311" s="340"/>
      <c r="M311" s="442"/>
      <c r="N311" s="443"/>
      <c r="O311" s="444"/>
      <c r="P311" s="343"/>
      <c r="Q311" s="198">
        <f t="shared" si="7"/>
        <v>0</v>
      </c>
      <c r="R311" s="103">
        <f>IF($A$1=1,"",IF($F$5="Corundum(+5%)",1.15*IF(AND('Datenbank Volumes'!J303=1,VOLUMES!G311="YES",SUM(H311:P311)&gt;0),SUM(H311:P311)*F311+(4.5),SUM(H311:P311)*F311),IF(AND('Datenbank Volumes'!J303=1,VOLUMES!G311="YES",SUM(H311:P311)&gt;0),SUM(H311:P311)*F311+(4.5),SUM(H311:P311)*F311)))</f>
        <v>0</v>
      </c>
      <c r="S311" s="403">
        <f>SUM(H311:P311)*VLOOKUP(B311,'Datenbank Volumes'!B:G,4,FALSE)</f>
        <v>0</v>
      </c>
    </row>
    <row r="312" spans="2:19" ht="18.75" x14ac:dyDescent="0.3">
      <c r="B312" s="353" t="s">
        <v>534</v>
      </c>
      <c r="C312" s="413" t="str">
        <f>IF(AND($S$1=1,Q312=0),"",VLOOKUP(B312,'Datenbank Volumes'!B:C,2,FALSE))</f>
        <v>Volcano S15-10</v>
      </c>
      <c r="D312" s="413" t="str">
        <f>IF(AND($S$1=1,Q312=0),"",VLOOKUP(B312,'Datenbank Volumes'!B:D,3,FALSE))</f>
        <v>T-Nuts</v>
      </c>
      <c r="E312" s="437">
        <f>VLOOKUP(B312,'Datenbank Volumes'!B:N,10,FALSE)</f>
        <v>4.9000000000000004</v>
      </c>
      <c r="F312" s="71">
        <f>IF($A$1=1,"",VLOOKUP(B312,'Datenbank Volumes'!$B$3:$U$1256,8,FALSE))</f>
        <v>114</v>
      </c>
      <c r="G312" s="201" t="s">
        <v>533</v>
      </c>
      <c r="H312" s="445"/>
      <c r="I312" s="331"/>
      <c r="J312" s="334"/>
      <c r="K312" s="337"/>
      <c r="L312" s="340"/>
      <c r="M312" s="442"/>
      <c r="N312" s="443"/>
      <c r="O312" s="444"/>
      <c r="P312" s="343"/>
      <c r="Q312" s="198">
        <f t="shared" si="7"/>
        <v>0</v>
      </c>
      <c r="R312" s="103">
        <f>IF($A$1=1,"",IF($F$5="Corundum(+5%)",1.15*IF(AND('Datenbank Volumes'!J304=1,VOLUMES!G312="YES",SUM(H312:P312)&gt;0),SUM(H312:P312)*F312+(4.5),SUM(H312:P312)*F312),IF(AND('Datenbank Volumes'!J304=1,VOLUMES!G312="YES",SUM(H312:P312)&gt;0),SUM(H312:P312)*F312+(4.5),SUM(H312:P312)*F312)))</f>
        <v>0</v>
      </c>
      <c r="S312" s="403">
        <f>SUM(H312:P312)*VLOOKUP(B312,'Datenbank Volumes'!B:G,4,FALSE)</f>
        <v>0</v>
      </c>
    </row>
    <row r="313" spans="2:19" ht="18.75" x14ac:dyDescent="0.3">
      <c r="B313" s="353" t="s">
        <v>532</v>
      </c>
      <c r="C313" s="413" t="str">
        <f>IF(AND($S$1=1,Q313=0),"",VLOOKUP(B313,'Datenbank Volumes'!B:C,2,FALSE))</f>
        <v>Crater S16-1</v>
      </c>
      <c r="D313" s="413" t="str">
        <f>IF(AND($S$1=1,Q313=0),"",VLOOKUP(B313,'Datenbank Volumes'!B:D,3,FALSE))</f>
        <v>Clean</v>
      </c>
      <c r="E313" s="437">
        <f>VLOOKUP(B313,'Datenbank Volumes'!B:N,10,FALSE)</f>
        <v>6.3</v>
      </c>
      <c r="F313" s="71">
        <f>IF($A$1=1,"",VLOOKUP(B313,'Datenbank Volumes'!$B$3:$U$1256,8,FALSE))</f>
        <v>150</v>
      </c>
      <c r="G313" s="202" t="s">
        <v>533</v>
      </c>
      <c r="H313" s="445"/>
      <c r="I313" s="331"/>
      <c r="J313" s="334"/>
      <c r="K313" s="337"/>
      <c r="L313" s="340"/>
      <c r="M313" s="442"/>
      <c r="N313" s="443"/>
      <c r="O313" s="444"/>
      <c r="P313" s="343"/>
      <c r="Q313" s="198">
        <f t="shared" si="7"/>
        <v>0</v>
      </c>
      <c r="R313" s="103">
        <f>IF($A$1=1,"",IF($F$5="Corundum(+5%)",1.15*IF(AND('Datenbank Volumes'!J305=1,VOLUMES!G313="YES",SUM(H313:P313)&gt;0),SUM(H313:P313)*F313+(4.5),SUM(H313:P313)*F313),IF(AND('Datenbank Volumes'!J305=1,VOLUMES!G313="YES",SUM(H313:P313)&gt;0),SUM(H313:P313)*F313+(4.5),SUM(H313:P313)*F313)))</f>
        <v>0</v>
      </c>
      <c r="S313" s="403">
        <f>SUM(H313:P313)*VLOOKUP(B313,'Datenbank Volumes'!B:G,4,FALSE)</f>
        <v>0</v>
      </c>
    </row>
    <row r="314" spans="2:19" ht="18.75" x14ac:dyDescent="0.3">
      <c r="B314" s="353" t="s">
        <v>531</v>
      </c>
      <c r="C314" s="413" t="str">
        <f>IF(AND($S$1=1,Q314=0),"",VLOOKUP(B314,'Datenbank Volumes'!B:C,2,FALSE))</f>
        <v>Crater S16-1</v>
      </c>
      <c r="D314" s="413" t="str">
        <f>IF(AND($S$1=1,Q314=0),"",VLOOKUP(B314,'Datenbank Volumes'!B:D,3,FALSE))</f>
        <v>T-Nuts</v>
      </c>
      <c r="E314" s="437">
        <f>VLOOKUP(B314,'Datenbank Volumes'!B:N,10,FALSE)</f>
        <v>6.3</v>
      </c>
      <c r="F314" s="71">
        <f>IF($A$1=1,"",VLOOKUP(B314,'Datenbank Volumes'!$B$3:$U$1256,8,FALSE))</f>
        <v>158</v>
      </c>
      <c r="G314" s="202" t="s">
        <v>533</v>
      </c>
      <c r="H314" s="445"/>
      <c r="I314" s="331"/>
      <c r="J314" s="334"/>
      <c r="K314" s="337"/>
      <c r="L314" s="340"/>
      <c r="M314" s="442"/>
      <c r="N314" s="443"/>
      <c r="O314" s="444"/>
      <c r="P314" s="343"/>
      <c r="Q314" s="198">
        <f t="shared" si="7"/>
        <v>0</v>
      </c>
      <c r="R314" s="103">
        <f>IF($A$1=1,"",IF($F$5="Corundum(+5%)",1.15*IF(AND('Datenbank Volumes'!J306=1,VOLUMES!G314="YES",SUM(H314:P314)&gt;0),SUM(H314:P314)*F314+(4.5),SUM(H314:P314)*F314),IF(AND('Datenbank Volumes'!J306=1,VOLUMES!G314="YES",SUM(H314:P314)&gt;0),SUM(H314:P314)*F314+(4.5),SUM(H314:P314)*F314)))</f>
        <v>0</v>
      </c>
      <c r="S314" s="403">
        <f>SUM(H314:P314)*VLOOKUP(B314,'Datenbank Volumes'!B:G,4,FALSE)</f>
        <v>0</v>
      </c>
    </row>
    <row r="315" spans="2:19" ht="18.75" x14ac:dyDescent="0.3">
      <c r="B315" s="353" t="s">
        <v>530</v>
      </c>
      <c r="C315" s="413" t="str">
        <f>IF(AND($S$1=1,Q315=0),"",VLOOKUP(B315,'Datenbank Volumes'!B:C,2,FALSE))</f>
        <v>Crater S16-2</v>
      </c>
      <c r="D315" s="413" t="str">
        <f>IF(AND($S$1=1,Q315=0),"",VLOOKUP(B315,'Datenbank Volumes'!B:D,3,FALSE))</f>
        <v>Clean</v>
      </c>
      <c r="E315" s="437">
        <f>VLOOKUP(B315,'Datenbank Volumes'!B:N,10,FALSE)</f>
        <v>6.3</v>
      </c>
      <c r="F315" s="71">
        <f>IF($A$1=1,"",VLOOKUP(B315,'Datenbank Volumes'!$B$3:$U$1256,8,FALSE))</f>
        <v>150</v>
      </c>
      <c r="G315" s="202" t="s">
        <v>533</v>
      </c>
      <c r="H315" s="445"/>
      <c r="I315" s="331"/>
      <c r="J315" s="334"/>
      <c r="K315" s="337"/>
      <c r="L315" s="340"/>
      <c r="M315" s="442"/>
      <c r="N315" s="443"/>
      <c r="O315" s="444"/>
      <c r="P315" s="343"/>
      <c r="Q315" s="198">
        <f t="shared" si="7"/>
        <v>0</v>
      </c>
      <c r="R315" s="103">
        <f>IF($A$1=1,"",IF($F$5="Corundum(+5%)",1.15*IF(AND('Datenbank Volumes'!J307=1,VOLUMES!G315="YES",SUM(H315:P315)&gt;0),SUM(H315:P315)*F315+(4.5),SUM(H315:P315)*F315),IF(AND('Datenbank Volumes'!J307=1,VOLUMES!G315="YES",SUM(H315:P315)&gt;0),SUM(H315:P315)*F315+(4.5),SUM(H315:P315)*F315)))</f>
        <v>0</v>
      </c>
      <c r="S315" s="403">
        <f>SUM(H315:P315)*VLOOKUP(B315,'Datenbank Volumes'!B:G,4,FALSE)</f>
        <v>0</v>
      </c>
    </row>
    <row r="316" spans="2:19" ht="18.75" x14ac:dyDescent="0.3">
      <c r="B316" s="353" t="s">
        <v>529</v>
      </c>
      <c r="C316" s="413" t="str">
        <f>IF(AND($S$1=1,Q316=0),"",VLOOKUP(B316,'Datenbank Volumes'!B:C,2,FALSE))</f>
        <v>Crater S16-2</v>
      </c>
      <c r="D316" s="413" t="str">
        <f>IF(AND($S$1=1,Q316=0),"",VLOOKUP(B316,'Datenbank Volumes'!B:D,3,FALSE))</f>
        <v>T-Nuts</v>
      </c>
      <c r="E316" s="437">
        <f>VLOOKUP(B316,'Datenbank Volumes'!B:N,10,FALSE)</f>
        <v>6.3</v>
      </c>
      <c r="F316" s="71">
        <f>IF($A$1=1,"",VLOOKUP(B316,'Datenbank Volumes'!$B$3:$U$1256,8,FALSE))</f>
        <v>158</v>
      </c>
      <c r="G316" s="202" t="s">
        <v>533</v>
      </c>
      <c r="H316" s="445"/>
      <c r="I316" s="331"/>
      <c r="J316" s="334"/>
      <c r="K316" s="337"/>
      <c r="L316" s="340"/>
      <c r="M316" s="442"/>
      <c r="N316" s="443"/>
      <c r="O316" s="444"/>
      <c r="P316" s="343"/>
      <c r="Q316" s="198">
        <f t="shared" si="7"/>
        <v>0</v>
      </c>
      <c r="R316" s="103">
        <f>IF($A$1=1,"",IF($F$5="Corundum(+5%)",1.15*IF(AND('Datenbank Volumes'!J308=1,VOLUMES!G316="YES",SUM(H316:P316)&gt;0),SUM(H316:P316)*F316+(4.5),SUM(H316:P316)*F316),IF(AND('Datenbank Volumes'!J308=1,VOLUMES!G316="YES",SUM(H316:P316)&gt;0),SUM(H316:P316)*F316+(4.5),SUM(H316:P316)*F316)))</f>
        <v>0</v>
      </c>
      <c r="S316" s="403">
        <f>SUM(H316:P316)*VLOOKUP(B316,'Datenbank Volumes'!B:G,4,FALSE)</f>
        <v>0</v>
      </c>
    </row>
    <row r="317" spans="2:19" ht="18.75" x14ac:dyDescent="0.3">
      <c r="B317" s="353" t="s">
        <v>528</v>
      </c>
      <c r="C317" s="413" t="str">
        <f>IF(AND($S$1=1,Q317=0),"",VLOOKUP(B317,'Datenbank Volumes'!B:C,2,FALSE))</f>
        <v>Crater S16-3</v>
      </c>
      <c r="D317" s="413" t="str">
        <f>IF(AND($S$1=1,Q317=0),"",VLOOKUP(B317,'Datenbank Volumes'!B:D,3,FALSE))</f>
        <v>Clean</v>
      </c>
      <c r="E317" s="437">
        <f>VLOOKUP(B317,'Datenbank Volumes'!B:N,10,FALSE)</f>
        <v>7.6</v>
      </c>
      <c r="F317" s="71">
        <f>IF($A$1=1,"",VLOOKUP(B317,'Datenbank Volumes'!$B$3:$U$1256,8,FALSE))</f>
        <v>165</v>
      </c>
      <c r="G317" s="202" t="s">
        <v>533</v>
      </c>
      <c r="H317" s="445"/>
      <c r="I317" s="331"/>
      <c r="J317" s="334"/>
      <c r="K317" s="337"/>
      <c r="L317" s="340"/>
      <c r="M317" s="442"/>
      <c r="N317" s="443"/>
      <c r="O317" s="444"/>
      <c r="P317" s="343"/>
      <c r="Q317" s="198">
        <f t="shared" si="7"/>
        <v>0</v>
      </c>
      <c r="R317" s="103">
        <f>IF($A$1=1,"",IF($F$5="Corundum(+5%)",1.15*IF(AND('Datenbank Volumes'!J309=1,VOLUMES!G317="YES",SUM(H317:P317)&gt;0),SUM(H317:P317)*F317+(4.5),SUM(H317:P317)*F317),IF(AND('Datenbank Volumes'!J309=1,VOLUMES!G317="YES",SUM(H317:P317)&gt;0),SUM(H317:P317)*F317+(4.5),SUM(H317:P317)*F317)))</f>
        <v>0</v>
      </c>
      <c r="S317" s="403">
        <f>SUM(H317:P317)*VLOOKUP(B317,'Datenbank Volumes'!B:G,4,FALSE)</f>
        <v>0</v>
      </c>
    </row>
    <row r="318" spans="2:19" ht="18.75" x14ac:dyDescent="0.3">
      <c r="B318" s="353" t="s">
        <v>527</v>
      </c>
      <c r="C318" s="413" t="str">
        <f>IF(AND($S$1=1,Q318=0),"",VLOOKUP(B318,'Datenbank Volumes'!B:C,2,FALSE))</f>
        <v>Crater S16-3</v>
      </c>
      <c r="D318" s="413" t="str">
        <f>IF(AND($S$1=1,Q318=0),"",VLOOKUP(B318,'Datenbank Volumes'!B:D,3,FALSE))</f>
        <v>T-Nuts</v>
      </c>
      <c r="E318" s="437">
        <f>VLOOKUP(B318,'Datenbank Volumes'!B:N,10,FALSE)</f>
        <v>7.6</v>
      </c>
      <c r="F318" s="71">
        <f>IF($A$1=1,"",VLOOKUP(B318,'Datenbank Volumes'!$B$3:$U$1256,8,FALSE))</f>
        <v>176</v>
      </c>
      <c r="G318" s="202" t="s">
        <v>533</v>
      </c>
      <c r="H318" s="445"/>
      <c r="I318" s="331"/>
      <c r="J318" s="334"/>
      <c r="K318" s="337"/>
      <c r="L318" s="340"/>
      <c r="M318" s="442"/>
      <c r="N318" s="443"/>
      <c r="O318" s="444"/>
      <c r="P318" s="343"/>
      <c r="Q318" s="198">
        <f t="shared" si="7"/>
        <v>0</v>
      </c>
      <c r="R318" s="103">
        <f>IF($A$1=1,"",IF($F$5="Corundum(+5%)",1.15*IF(AND('Datenbank Volumes'!J310=1,VOLUMES!G318="YES",SUM(H318:P318)&gt;0),SUM(H318:P318)*F318+(4.5),SUM(H318:P318)*F318),IF(AND('Datenbank Volumes'!J310=1,VOLUMES!G318="YES",SUM(H318:P318)&gt;0),SUM(H318:P318)*F318+(4.5),SUM(H318:P318)*F318)))</f>
        <v>0</v>
      </c>
      <c r="S318" s="403">
        <f>SUM(H318:P318)*VLOOKUP(B318,'Datenbank Volumes'!B:G,4,FALSE)</f>
        <v>0</v>
      </c>
    </row>
    <row r="319" spans="2:19" ht="18.75" x14ac:dyDescent="0.3">
      <c r="B319" s="353" t="s">
        <v>526</v>
      </c>
      <c r="C319" s="413" t="str">
        <f>IF(AND($S$1=1,Q319=0),"",VLOOKUP(B319,'Datenbank Volumes'!B:C,2,FALSE))</f>
        <v>Crater S16-4</v>
      </c>
      <c r="D319" s="413" t="str">
        <f>IF(AND($S$1=1,Q319=0),"",VLOOKUP(B319,'Datenbank Volumes'!B:D,3,FALSE))</f>
        <v>Clean</v>
      </c>
      <c r="E319" s="437">
        <f>VLOOKUP(B319,'Datenbank Volumes'!B:N,10,FALSE)</f>
        <v>7.6</v>
      </c>
      <c r="F319" s="71">
        <f>IF($A$1=1,"",VLOOKUP(B319,'Datenbank Volumes'!$B$3:$U$1256,8,FALSE))</f>
        <v>165</v>
      </c>
      <c r="G319" s="202" t="s">
        <v>533</v>
      </c>
      <c r="H319" s="445"/>
      <c r="I319" s="331"/>
      <c r="J319" s="334"/>
      <c r="K319" s="337"/>
      <c r="L319" s="340"/>
      <c r="M319" s="442"/>
      <c r="N319" s="443"/>
      <c r="O319" s="444"/>
      <c r="P319" s="343"/>
      <c r="Q319" s="198">
        <f t="shared" si="7"/>
        <v>0</v>
      </c>
      <c r="R319" s="103">
        <f>IF($A$1=1,"",IF($F$5="Corundum(+5%)",1.15*IF(AND('Datenbank Volumes'!J311=1,VOLUMES!G319="YES",SUM(H319:P319)&gt;0),SUM(H319:P319)*F319+(4.5),SUM(H319:P319)*F319),IF(AND('Datenbank Volumes'!J311=1,VOLUMES!G319="YES",SUM(H319:P319)&gt;0),SUM(H319:P319)*F319+(4.5),SUM(H319:P319)*F319)))</f>
        <v>0</v>
      </c>
      <c r="S319" s="403">
        <f>SUM(H319:P319)*VLOOKUP(B319,'Datenbank Volumes'!B:G,4,FALSE)</f>
        <v>0</v>
      </c>
    </row>
    <row r="320" spans="2:19" ht="18.75" x14ac:dyDescent="0.3">
      <c r="B320" s="353" t="s">
        <v>525</v>
      </c>
      <c r="C320" s="413" t="str">
        <f>IF(AND($S$1=1,Q320=0),"",VLOOKUP(B320,'Datenbank Volumes'!B:C,2,FALSE))</f>
        <v>Crater S16-4</v>
      </c>
      <c r="D320" s="413" t="str">
        <f>IF(AND($S$1=1,Q320=0),"",VLOOKUP(B320,'Datenbank Volumes'!B:D,3,FALSE))</f>
        <v>T-Nuts</v>
      </c>
      <c r="E320" s="437">
        <f>VLOOKUP(B320,'Datenbank Volumes'!B:N,10,FALSE)</f>
        <v>7.6</v>
      </c>
      <c r="F320" s="71">
        <f>IF($A$1=1,"",VLOOKUP(B320,'Datenbank Volumes'!$B$3:$U$1256,8,FALSE))</f>
        <v>176</v>
      </c>
      <c r="G320" s="202" t="s">
        <v>533</v>
      </c>
      <c r="H320" s="445"/>
      <c r="I320" s="331"/>
      <c r="J320" s="334"/>
      <c r="K320" s="337"/>
      <c r="L320" s="340"/>
      <c r="M320" s="442"/>
      <c r="N320" s="443"/>
      <c r="O320" s="444"/>
      <c r="P320" s="343"/>
      <c r="Q320" s="198">
        <f t="shared" si="7"/>
        <v>0</v>
      </c>
      <c r="R320" s="103">
        <f>IF($A$1=1,"",IF($F$5="Corundum(+5%)",1.15*IF(AND('Datenbank Volumes'!J312=1,VOLUMES!G320="YES",SUM(H320:P320)&gt;0),SUM(H320:P320)*F320+(4.5),SUM(H320:P320)*F320),IF(AND('Datenbank Volumes'!J312=1,VOLUMES!G320="YES",SUM(H320:P320)&gt;0),SUM(H320:P320)*F320+(4.5),SUM(H320:P320)*F320)))</f>
        <v>0</v>
      </c>
      <c r="S320" s="403">
        <f>SUM(H320:P320)*VLOOKUP(B320,'Datenbank Volumes'!B:G,4,FALSE)</f>
        <v>0</v>
      </c>
    </row>
    <row r="321" spans="2:19" ht="18.75" x14ac:dyDescent="0.3">
      <c r="B321" s="353" t="s">
        <v>524</v>
      </c>
      <c r="C321" s="413" t="str">
        <f>IF(AND($S$1=1,Q321=0),"",VLOOKUP(B321,'Datenbank Volumes'!B:C,2,FALSE))</f>
        <v>Crater S16-5</v>
      </c>
      <c r="D321" s="413" t="str">
        <f>IF(AND($S$1=1,Q321=0),"",VLOOKUP(B321,'Datenbank Volumes'!B:D,3,FALSE))</f>
        <v>Clean</v>
      </c>
      <c r="E321" s="437">
        <f>VLOOKUP(B321,'Datenbank Volumes'!B:N,10,FALSE)</f>
        <v>8.4</v>
      </c>
      <c r="F321" s="71">
        <f>IF($A$1=1,"",VLOOKUP(B321,'Datenbank Volumes'!$B$3:$U$1256,8,FALSE))</f>
        <v>185</v>
      </c>
      <c r="G321" s="202" t="s">
        <v>533</v>
      </c>
      <c r="H321" s="445"/>
      <c r="I321" s="331"/>
      <c r="J321" s="334"/>
      <c r="K321" s="337"/>
      <c r="L321" s="340"/>
      <c r="M321" s="442"/>
      <c r="N321" s="443"/>
      <c r="O321" s="444"/>
      <c r="P321" s="343"/>
      <c r="Q321" s="198">
        <f t="shared" si="7"/>
        <v>0</v>
      </c>
      <c r="R321" s="103">
        <f>IF($A$1=1,"",IF($F$5="Corundum(+5%)",1.15*IF(AND('Datenbank Volumes'!J313=1,VOLUMES!G321="YES",SUM(H321:P321)&gt;0),SUM(H321:P321)*F321+(4.5),SUM(H321:P321)*F321),IF(AND('Datenbank Volumes'!J313=1,VOLUMES!G321="YES",SUM(H321:P321)&gt;0),SUM(H321:P321)*F321+(4.5),SUM(H321:P321)*F321)))</f>
        <v>0</v>
      </c>
      <c r="S321" s="403">
        <f>SUM(H321:P321)*VLOOKUP(B321,'Datenbank Volumes'!B:G,4,FALSE)</f>
        <v>0</v>
      </c>
    </row>
    <row r="322" spans="2:19" ht="18.75" x14ac:dyDescent="0.3">
      <c r="B322" s="353" t="s">
        <v>523</v>
      </c>
      <c r="C322" s="413" t="str">
        <f>IF(AND($S$1=1,Q322=0),"",VLOOKUP(B322,'Datenbank Volumes'!B:C,2,FALSE))</f>
        <v>Crater S16-5</v>
      </c>
      <c r="D322" s="413" t="str">
        <f>IF(AND($S$1=1,Q322=0),"",VLOOKUP(B322,'Datenbank Volumes'!B:D,3,FALSE))</f>
        <v>T-Nuts</v>
      </c>
      <c r="E322" s="437">
        <f>VLOOKUP(B322,'Datenbank Volumes'!B:N,10,FALSE)</f>
        <v>8.4</v>
      </c>
      <c r="F322" s="71">
        <f>IF($A$1=1,"",VLOOKUP(B322,'Datenbank Volumes'!$B$3:$U$1256,8,FALSE))</f>
        <v>203</v>
      </c>
      <c r="G322" s="202" t="s">
        <v>533</v>
      </c>
      <c r="H322" s="445"/>
      <c r="I322" s="331"/>
      <c r="J322" s="334"/>
      <c r="K322" s="337"/>
      <c r="L322" s="340"/>
      <c r="M322" s="442"/>
      <c r="N322" s="443"/>
      <c r="O322" s="444"/>
      <c r="P322" s="343"/>
      <c r="Q322" s="198">
        <f t="shared" si="7"/>
        <v>0</v>
      </c>
      <c r="R322" s="103">
        <f>IF($A$1=1,"",IF($F$5="Corundum(+5%)",1.15*IF(AND('Datenbank Volumes'!J314=1,VOLUMES!G322="YES",SUM(H322:P322)&gt;0),SUM(H322:P322)*F322+(4.5),SUM(H322:P322)*F322),IF(AND('Datenbank Volumes'!J314=1,VOLUMES!G322="YES",SUM(H322:P322)&gt;0),SUM(H322:P322)*F322+(4.5),SUM(H322:P322)*F322)))</f>
        <v>0</v>
      </c>
      <c r="S322" s="403">
        <f>SUM(H322:P322)*VLOOKUP(B322,'Datenbank Volumes'!B:G,4,FALSE)</f>
        <v>0</v>
      </c>
    </row>
    <row r="323" spans="2:19" ht="18.75" x14ac:dyDescent="0.3">
      <c r="B323" s="353" t="s">
        <v>522</v>
      </c>
      <c r="C323" s="413" t="str">
        <f>IF(AND($S$1=1,Q323=0),"",VLOOKUP(B323,'Datenbank Volumes'!B:C,2,FALSE))</f>
        <v>Crater S16-6</v>
      </c>
      <c r="D323" s="413" t="str">
        <f>IF(AND($S$1=1,Q323=0),"",VLOOKUP(B323,'Datenbank Volumes'!B:D,3,FALSE))</f>
        <v>Clean</v>
      </c>
      <c r="E323" s="437">
        <f>VLOOKUP(B323,'Datenbank Volumes'!B:N,10,FALSE)</f>
        <v>8.4</v>
      </c>
      <c r="F323" s="71">
        <f>IF($A$1=1,"",VLOOKUP(B323,'Datenbank Volumes'!$B$3:$U$1256,8,FALSE))</f>
        <v>185</v>
      </c>
      <c r="G323" s="202" t="s">
        <v>533</v>
      </c>
      <c r="H323" s="445"/>
      <c r="I323" s="331"/>
      <c r="J323" s="334"/>
      <c r="K323" s="337"/>
      <c r="L323" s="340"/>
      <c r="M323" s="442"/>
      <c r="N323" s="443"/>
      <c r="O323" s="444"/>
      <c r="P323" s="343"/>
      <c r="Q323" s="198">
        <f t="shared" si="7"/>
        <v>0</v>
      </c>
      <c r="R323" s="103">
        <f>IF($A$1=1,"",IF($F$5="Corundum(+5%)",1.15*IF(AND('Datenbank Volumes'!J315=1,VOLUMES!G323="YES",SUM(H323:P323)&gt;0),SUM(H323:P323)*F323+(4.5),SUM(H323:P323)*F323),IF(AND('Datenbank Volumes'!J315=1,VOLUMES!G323="YES",SUM(H323:P323)&gt;0),SUM(H323:P323)*F323+(4.5),SUM(H323:P323)*F323)))</f>
        <v>0</v>
      </c>
      <c r="S323" s="403">
        <f>SUM(H323:P323)*VLOOKUP(B323,'Datenbank Volumes'!B:G,4,FALSE)</f>
        <v>0</v>
      </c>
    </row>
    <row r="324" spans="2:19" ht="18.75" x14ac:dyDescent="0.3">
      <c r="B324" s="353" t="s">
        <v>521</v>
      </c>
      <c r="C324" s="413" t="str">
        <f>IF(AND($S$1=1,Q324=0),"",VLOOKUP(B324,'Datenbank Volumes'!B:C,2,FALSE))</f>
        <v>Crater S16-6</v>
      </c>
      <c r="D324" s="413" t="str">
        <f>IF(AND($S$1=1,Q324=0),"",VLOOKUP(B324,'Datenbank Volumes'!B:D,3,FALSE))</f>
        <v>T-Nuts</v>
      </c>
      <c r="E324" s="437">
        <f>VLOOKUP(B324,'Datenbank Volumes'!B:N,10,FALSE)</f>
        <v>8.4</v>
      </c>
      <c r="F324" s="71">
        <f>IF($A$1=1,"",VLOOKUP(B324,'Datenbank Volumes'!$B$3:$U$1256,8,FALSE))</f>
        <v>203</v>
      </c>
      <c r="G324" s="202" t="s">
        <v>533</v>
      </c>
      <c r="H324" s="445"/>
      <c r="I324" s="331"/>
      <c r="J324" s="334"/>
      <c r="K324" s="337"/>
      <c r="L324" s="340"/>
      <c r="M324" s="442"/>
      <c r="N324" s="443"/>
      <c r="O324" s="444"/>
      <c r="P324" s="343"/>
      <c r="Q324" s="198">
        <f t="shared" si="7"/>
        <v>0</v>
      </c>
      <c r="R324" s="103">
        <f>IF($A$1=1,"",IF($F$5="Corundum(+5%)",1.15*IF(AND('Datenbank Volumes'!J316=1,VOLUMES!G324="YES",SUM(H324:P324)&gt;0),SUM(H324:P324)*F324+(4.5),SUM(H324:P324)*F324),IF(AND('Datenbank Volumes'!J316=1,VOLUMES!G324="YES",SUM(H324:P324)&gt;0),SUM(H324:P324)*F324+(4.5),SUM(H324:P324)*F324)))</f>
        <v>0</v>
      </c>
      <c r="S324" s="403">
        <f>SUM(H324:P324)*VLOOKUP(B324,'Datenbank Volumes'!B:G,4,FALSE)</f>
        <v>0</v>
      </c>
    </row>
    <row r="325" spans="2:19" ht="18.75" x14ac:dyDescent="0.3">
      <c r="B325" s="353" t="s">
        <v>520</v>
      </c>
      <c r="C325" s="413" t="str">
        <f>IF(AND($S$1=1,Q325=0),"",VLOOKUP(B325,'Datenbank Volumes'!B:C,2,FALSE))</f>
        <v>Crater S16-7</v>
      </c>
      <c r="D325" s="413" t="str">
        <f>IF(AND($S$1=1,Q325=0),"",VLOOKUP(B325,'Datenbank Volumes'!B:D,3,FALSE))</f>
        <v>Clean</v>
      </c>
      <c r="E325" s="437">
        <f>VLOOKUP(B325,'Datenbank Volumes'!B:N,10,FALSE)</f>
        <v>10</v>
      </c>
      <c r="F325" s="71">
        <f>IF($A$1=1,"",VLOOKUP(B325,'Datenbank Volumes'!$B$3:$U$1256,8,FALSE))</f>
        <v>212</v>
      </c>
      <c r="G325" s="202" t="s">
        <v>533</v>
      </c>
      <c r="H325" s="445"/>
      <c r="I325" s="331"/>
      <c r="J325" s="334"/>
      <c r="K325" s="337"/>
      <c r="L325" s="340"/>
      <c r="M325" s="442"/>
      <c r="N325" s="443"/>
      <c r="O325" s="444"/>
      <c r="P325" s="343"/>
      <c r="Q325" s="198">
        <f t="shared" si="7"/>
        <v>0</v>
      </c>
      <c r="R325" s="103">
        <f>IF($A$1=1,"",IF($F$5="Corundum(+5%)",1.15*IF(AND('Datenbank Volumes'!J317=1,VOLUMES!G325="YES",SUM(H325:P325)&gt;0),SUM(H325:P325)*F325+(4.5),SUM(H325:P325)*F325),IF(AND('Datenbank Volumes'!J317=1,VOLUMES!G325="YES",SUM(H325:P325)&gt;0),SUM(H325:P325)*F325+(4.5),SUM(H325:P325)*F325)))</f>
        <v>0</v>
      </c>
      <c r="S325" s="403">
        <f>SUM(H325:P325)*VLOOKUP(B325,'Datenbank Volumes'!B:G,4,FALSE)</f>
        <v>0</v>
      </c>
    </row>
    <row r="326" spans="2:19" ht="18.75" x14ac:dyDescent="0.3">
      <c r="B326" s="353" t="s">
        <v>519</v>
      </c>
      <c r="C326" s="413" t="str">
        <f>IF(AND($S$1=1,Q326=0),"",VLOOKUP(B326,'Datenbank Volumes'!B:C,2,FALSE))</f>
        <v>Crater S16-7</v>
      </c>
      <c r="D326" s="413" t="str">
        <f>IF(AND($S$1=1,Q326=0),"",VLOOKUP(B326,'Datenbank Volumes'!B:D,3,FALSE))</f>
        <v>T-Nuts</v>
      </c>
      <c r="E326" s="437">
        <f>VLOOKUP(B326,'Datenbank Volumes'!B:N,10,FALSE)</f>
        <v>10</v>
      </c>
      <c r="F326" s="71">
        <f>IF($A$1=1,"",VLOOKUP(B326,'Datenbank Volumes'!$B$3:$U$1256,8,FALSE))</f>
        <v>234</v>
      </c>
      <c r="G326" s="202" t="s">
        <v>533</v>
      </c>
      <c r="H326" s="445"/>
      <c r="I326" s="331"/>
      <c r="J326" s="334"/>
      <c r="K326" s="337"/>
      <c r="L326" s="340"/>
      <c r="M326" s="442"/>
      <c r="N326" s="443"/>
      <c r="O326" s="444"/>
      <c r="P326" s="343"/>
      <c r="Q326" s="198">
        <f t="shared" si="7"/>
        <v>0</v>
      </c>
      <c r="R326" s="103">
        <f>IF($A$1=1,"",IF($F$5="Corundum(+5%)",1.15*IF(AND('Datenbank Volumes'!J318=1,VOLUMES!G326="YES",SUM(H326:P326)&gt;0),SUM(H326:P326)*F326+(4.5),SUM(H326:P326)*F326),IF(AND('Datenbank Volumes'!J318=1,VOLUMES!G326="YES",SUM(H326:P326)&gt;0),SUM(H326:P326)*F326+(4.5),SUM(H326:P326)*F326)))</f>
        <v>0</v>
      </c>
      <c r="S326" s="403">
        <f>SUM(H326:P326)*VLOOKUP(B326,'Datenbank Volumes'!B:G,4,FALSE)</f>
        <v>0</v>
      </c>
    </row>
    <row r="327" spans="2:19" ht="18.75" x14ac:dyDescent="0.3">
      <c r="B327" s="353" t="s">
        <v>518</v>
      </c>
      <c r="C327" s="413" t="str">
        <f>IF(AND($S$1=1,Q327=0),"",VLOOKUP(B327,'Datenbank Volumes'!B:C,2,FALSE))</f>
        <v>Crater S16-8</v>
      </c>
      <c r="D327" s="413" t="str">
        <f>IF(AND($S$1=1,Q327=0),"",VLOOKUP(B327,'Datenbank Volumes'!B:D,3,FALSE))</f>
        <v>Clean</v>
      </c>
      <c r="E327" s="437">
        <f>VLOOKUP(B327,'Datenbank Volumes'!B:N,10,FALSE)</f>
        <v>10</v>
      </c>
      <c r="F327" s="71">
        <f>IF($A$1=1,"",VLOOKUP(B327,'Datenbank Volumes'!$B$3:$U$1256,8,FALSE))</f>
        <v>212</v>
      </c>
      <c r="G327" s="202" t="s">
        <v>533</v>
      </c>
      <c r="H327" s="445"/>
      <c r="I327" s="331"/>
      <c r="J327" s="334"/>
      <c r="K327" s="337"/>
      <c r="L327" s="340"/>
      <c r="M327" s="442"/>
      <c r="N327" s="443"/>
      <c r="O327" s="444"/>
      <c r="P327" s="343"/>
      <c r="Q327" s="198">
        <f t="shared" si="7"/>
        <v>0</v>
      </c>
      <c r="R327" s="103">
        <f>IF($A$1=1,"",IF($F$5="Corundum(+5%)",1.15*IF(AND('Datenbank Volumes'!J319=1,VOLUMES!G327="YES",SUM(H327:P327)&gt;0),SUM(H327:P327)*F327+(4.5),SUM(H327:P327)*F327),IF(AND('Datenbank Volumes'!J319=1,VOLUMES!G327="YES",SUM(H327:P327)&gt;0),SUM(H327:P327)*F327+(4.5),SUM(H327:P327)*F327)))</f>
        <v>0</v>
      </c>
      <c r="S327" s="403">
        <f>SUM(H327:P327)*VLOOKUP(B327,'Datenbank Volumes'!B:G,4,FALSE)</f>
        <v>0</v>
      </c>
    </row>
    <row r="328" spans="2:19" ht="18.75" x14ac:dyDescent="0.3">
      <c r="B328" s="353" t="s">
        <v>517</v>
      </c>
      <c r="C328" s="413" t="str">
        <f>IF(AND($S$1=1,Q328=0),"",VLOOKUP(B328,'Datenbank Volumes'!B:C,2,FALSE))</f>
        <v>Crater S16-8</v>
      </c>
      <c r="D328" s="413" t="str">
        <f>IF(AND($S$1=1,Q328=0),"",VLOOKUP(B328,'Datenbank Volumes'!B:D,3,FALSE))</f>
        <v>T-Nuts</v>
      </c>
      <c r="E328" s="437">
        <f>VLOOKUP(B328,'Datenbank Volumes'!B:N,10,FALSE)</f>
        <v>10</v>
      </c>
      <c r="F328" s="71">
        <f>IF($A$1=1,"",VLOOKUP(B328,'Datenbank Volumes'!$B$3:$U$1256,8,FALSE))</f>
        <v>234</v>
      </c>
      <c r="G328" s="202" t="s">
        <v>533</v>
      </c>
      <c r="H328" s="445"/>
      <c r="I328" s="331"/>
      <c r="J328" s="334"/>
      <c r="K328" s="337"/>
      <c r="L328" s="340"/>
      <c r="M328" s="442"/>
      <c r="N328" s="443"/>
      <c r="O328" s="444"/>
      <c r="P328" s="343"/>
      <c r="Q328" s="198">
        <f t="shared" ref="Q328" si="8">SUM(H328:P328)*E328</f>
        <v>0</v>
      </c>
      <c r="R328" s="103">
        <f>IF($A$1=1,"",IF($F$5="Corundum(+5%)",1.15*IF(AND('Datenbank Volumes'!J320=1,VOLUMES!G328="YES",SUM(H328:P328)&gt;0),SUM(H328:P328)*F328+(4.5),SUM(H328:P328)*F328),IF(AND('Datenbank Volumes'!J320=1,VOLUMES!G328="YES",SUM(H328:P328)&gt;0),SUM(H328:P328)*F328+(4.5),SUM(H328:P328)*F328)))</f>
        <v>0</v>
      </c>
      <c r="S328" s="403">
        <f>SUM(H328:P328)*VLOOKUP(B328,'Datenbank Volumes'!B:G,4,FALSE)</f>
        <v>0</v>
      </c>
    </row>
    <row r="329" spans="2:19" ht="18.75" x14ac:dyDescent="0.3">
      <c r="B329" s="353" t="s">
        <v>1068</v>
      </c>
      <c r="C329" s="413" t="str">
        <f>IF(AND($S$1=1,Q329=0),"",VLOOKUP(B329,'Datenbank Volumes'!B:C,2,FALSE))</f>
        <v>Agudo S17-1</v>
      </c>
      <c r="D329" s="413" t="str">
        <f>IF(AND($S$1=1,Q329=0),"",VLOOKUP(B329,'Datenbank Volumes'!B:D,3,FALSE))</f>
        <v>Clean</v>
      </c>
      <c r="E329" s="437">
        <f>VLOOKUP(B329,'Datenbank Volumes'!B:N,10,FALSE)</f>
        <v>0.36</v>
      </c>
      <c r="F329" s="71">
        <f>IF($A$1=1,"",VLOOKUP(B329,'Datenbank Volumes'!$B$3:$U$1256,8,FALSE))</f>
        <v>30</v>
      </c>
      <c r="G329" s="202" t="s">
        <v>533</v>
      </c>
      <c r="H329" s="445"/>
      <c r="I329" s="331"/>
      <c r="J329" s="334"/>
      <c r="K329" s="337"/>
      <c r="L329" s="340"/>
      <c r="M329" s="442"/>
      <c r="N329" s="443"/>
      <c r="O329" s="444"/>
      <c r="P329" s="343"/>
      <c r="Q329" s="198">
        <f t="shared" ref="Q329:Q344" si="9">SUM(H329:P329)*E329</f>
        <v>0</v>
      </c>
      <c r="R329" s="103">
        <f>IF($A$1=1,"",IF($F$5="Corundum(+5%)",1.15*IF(AND('Datenbank Volumes'!J321=1,VOLUMES!G329="YES",SUM(H329:P329)&gt;0),SUM(H329:P329)*F329+(4.5),SUM(H329:P329)*F329),IF(AND('Datenbank Volumes'!J321=1,VOLUMES!G329="YES",SUM(H329:P329)&gt;0),SUM(H329:P329)*F329+(4.5),SUM(H329:P329)*F329)))</f>
        <v>0</v>
      </c>
      <c r="S329" s="403">
        <f>SUM(H329:P329)*VLOOKUP(B329,'Datenbank Volumes'!B:G,4,FALSE)</f>
        <v>0</v>
      </c>
    </row>
    <row r="330" spans="2:19" ht="18.75" x14ac:dyDescent="0.3">
      <c r="B330" s="353" t="s">
        <v>1069</v>
      </c>
      <c r="C330" s="413" t="str">
        <f>IF(AND($S$1=1,Q330=0),"",VLOOKUP(B330,'Datenbank Volumes'!B:C,2,FALSE))</f>
        <v>Agudo S17-2</v>
      </c>
      <c r="D330" s="413" t="str">
        <f>IF(AND($S$1=1,Q330=0),"",VLOOKUP(B330,'Datenbank Volumes'!B:D,3,FALSE))</f>
        <v>Clean</v>
      </c>
      <c r="E330" s="437">
        <f>VLOOKUP(B330,'Datenbank Volumes'!B:N,10,FALSE)</f>
        <v>0.36</v>
      </c>
      <c r="F330" s="71">
        <f>IF($A$1=1,"",VLOOKUP(B330,'Datenbank Volumes'!$B$3:$U$1256,8,FALSE))</f>
        <v>32</v>
      </c>
      <c r="G330" s="202" t="s">
        <v>533</v>
      </c>
      <c r="H330" s="445"/>
      <c r="I330" s="331"/>
      <c r="J330" s="334"/>
      <c r="K330" s="337"/>
      <c r="L330" s="340"/>
      <c r="M330" s="442"/>
      <c r="N330" s="443"/>
      <c r="O330" s="444"/>
      <c r="P330" s="343"/>
      <c r="Q330" s="198">
        <f t="shared" si="9"/>
        <v>0</v>
      </c>
      <c r="R330" s="103">
        <f>IF($A$1=1,"",IF($F$5="Corundum(+5%)",1.15*IF(AND('Datenbank Volumes'!J322=1,VOLUMES!G330="YES",SUM(H330:P330)&gt;0),SUM(H330:P330)*F330+(4.5),SUM(H330:P330)*F330),IF(AND('Datenbank Volumes'!J322=1,VOLUMES!G330="YES",SUM(H330:P330)&gt;0),SUM(H330:P330)*F330+(4.5),SUM(H330:P330)*F330)))</f>
        <v>0</v>
      </c>
      <c r="S330" s="403">
        <f>SUM(H330:P330)*VLOOKUP(B330,'Datenbank Volumes'!B:G,4,FALSE)</f>
        <v>0</v>
      </c>
    </row>
    <row r="331" spans="2:19" ht="18.75" x14ac:dyDescent="0.3">
      <c r="B331" s="353" t="s">
        <v>1070</v>
      </c>
      <c r="C331" s="413" t="str">
        <f>IF(AND($S$1=1,Q331=0),"",VLOOKUP(B331,'Datenbank Volumes'!B:C,2,FALSE))</f>
        <v>Agudo S17-3</v>
      </c>
      <c r="D331" s="413" t="str">
        <f>IF(AND($S$1=1,Q331=0),"",VLOOKUP(B331,'Datenbank Volumes'!B:D,3,FALSE))</f>
        <v>Clean</v>
      </c>
      <c r="E331" s="437">
        <f>VLOOKUP(B331,'Datenbank Volumes'!B:N,10,FALSE)</f>
        <v>0.36</v>
      </c>
      <c r="F331" s="71">
        <f>IF($A$1=1,"",VLOOKUP(B331,'Datenbank Volumes'!$B$3:$U$1256,8,FALSE))</f>
        <v>33</v>
      </c>
      <c r="G331" s="202" t="s">
        <v>533</v>
      </c>
      <c r="H331" s="445"/>
      <c r="I331" s="331"/>
      <c r="J331" s="334"/>
      <c r="K331" s="337"/>
      <c r="L331" s="340"/>
      <c r="M331" s="442"/>
      <c r="N331" s="443"/>
      <c r="O331" s="444"/>
      <c r="P331" s="343"/>
      <c r="Q331" s="198">
        <f t="shared" si="9"/>
        <v>0</v>
      </c>
      <c r="R331" s="103">
        <f>IF($A$1=1,"",IF($F$5="Corundum(+5%)",1.15*IF(AND('Datenbank Volumes'!J323=1,VOLUMES!G331="YES",SUM(H331:P331)&gt;0),SUM(H331:P331)*F331+(4.5),SUM(H331:P331)*F331),IF(AND('Datenbank Volumes'!J323=1,VOLUMES!G331="YES",SUM(H331:P331)&gt;0),SUM(H331:P331)*F331+(4.5),SUM(H331:P331)*F331)))</f>
        <v>0</v>
      </c>
      <c r="S331" s="403">
        <f>SUM(H331:P331)*VLOOKUP(B331,'Datenbank Volumes'!B:G,4,FALSE)</f>
        <v>0</v>
      </c>
    </row>
    <row r="332" spans="2:19" ht="18.75" x14ac:dyDescent="0.3">
      <c r="B332" s="353" t="s">
        <v>1071</v>
      </c>
      <c r="C332" s="413" t="str">
        <f>IF(AND($S$1=1,Q332=0),"",VLOOKUP(B332,'Datenbank Volumes'!B:C,2,FALSE))</f>
        <v>Agudo S17-4</v>
      </c>
      <c r="D332" s="413" t="str">
        <f>IF(AND($S$1=1,Q332=0),"",VLOOKUP(B332,'Datenbank Volumes'!B:D,3,FALSE))</f>
        <v>Clean</v>
      </c>
      <c r="E332" s="437">
        <f>VLOOKUP(B332,'Datenbank Volumes'!B:N,10,FALSE)</f>
        <v>0.48</v>
      </c>
      <c r="F332" s="71">
        <f>IF($A$1=1,"",VLOOKUP(B332,'Datenbank Volumes'!$B$3:$U$1256,8,FALSE))</f>
        <v>37</v>
      </c>
      <c r="G332" s="202" t="s">
        <v>533</v>
      </c>
      <c r="H332" s="445"/>
      <c r="I332" s="331"/>
      <c r="J332" s="334"/>
      <c r="K332" s="337"/>
      <c r="L332" s="340"/>
      <c r="M332" s="442"/>
      <c r="N332" s="443"/>
      <c r="O332" s="444"/>
      <c r="P332" s="343"/>
      <c r="Q332" s="198">
        <f t="shared" si="9"/>
        <v>0</v>
      </c>
      <c r="R332" s="103">
        <f>IF($A$1=1,"",IF($F$5="Corundum(+5%)",1.15*IF(AND('Datenbank Volumes'!J324=1,VOLUMES!G332="YES",SUM(H332:P332)&gt;0),SUM(H332:P332)*F332+(4.5),SUM(H332:P332)*F332),IF(AND('Datenbank Volumes'!J324=1,VOLUMES!G332="YES",SUM(H332:P332)&gt;0),SUM(H332:P332)*F332+(4.5),SUM(H332:P332)*F332)))</f>
        <v>0</v>
      </c>
      <c r="S332" s="403">
        <f>SUM(H332:P332)*VLOOKUP(B332,'Datenbank Volumes'!B:G,4,FALSE)</f>
        <v>0</v>
      </c>
    </row>
    <row r="333" spans="2:19" ht="18.75" x14ac:dyDescent="0.3">
      <c r="B333" s="353" t="s">
        <v>1072</v>
      </c>
      <c r="C333" s="413" t="str">
        <f>IF(AND($S$1=1,Q333=0),"",VLOOKUP(B333,'Datenbank Volumes'!B:C,2,FALSE))</f>
        <v>Agudo S18-1</v>
      </c>
      <c r="D333" s="413" t="str">
        <f>IF(AND($S$1=1,Q333=0),"",VLOOKUP(B333,'Datenbank Volumes'!B:D,3,FALSE))</f>
        <v>Clean</v>
      </c>
      <c r="E333" s="437">
        <f>VLOOKUP(B333,'Datenbank Volumes'!B:N,10,FALSE)</f>
        <v>0.6</v>
      </c>
      <c r="F333" s="71">
        <f>IF($A$1=1,"",VLOOKUP(B333,'Datenbank Volumes'!$B$3:$U$1256,8,FALSE))</f>
        <v>41</v>
      </c>
      <c r="G333" s="202" t="s">
        <v>533</v>
      </c>
      <c r="H333" s="445"/>
      <c r="I333" s="331"/>
      <c r="J333" s="334"/>
      <c r="K333" s="337"/>
      <c r="L333" s="340"/>
      <c r="M333" s="442"/>
      <c r="N333" s="443"/>
      <c r="O333" s="444"/>
      <c r="P333" s="343"/>
      <c r="Q333" s="198">
        <f t="shared" si="9"/>
        <v>0</v>
      </c>
      <c r="R333" s="103">
        <f>IF($A$1=1,"",IF($F$5="Corundum(+5%)",1.15*IF(AND('Datenbank Volumes'!J325=1,VOLUMES!G333="YES",SUM(H333:P333)&gt;0),SUM(H333:P333)*F333+(4.5),SUM(H333:P333)*F333),IF(AND('Datenbank Volumes'!J325=1,VOLUMES!G333="YES",SUM(H333:P333)&gt;0),SUM(H333:P333)*F333+(4.5),SUM(H333:P333)*F333)))</f>
        <v>0</v>
      </c>
      <c r="S333" s="403">
        <f>SUM(H333:P333)*VLOOKUP(B333,'Datenbank Volumes'!B:G,4,FALSE)</f>
        <v>0</v>
      </c>
    </row>
    <row r="334" spans="2:19" ht="18.75" x14ac:dyDescent="0.3">
      <c r="B334" s="353" t="s">
        <v>1073</v>
      </c>
      <c r="C334" s="413" t="str">
        <f>IF(AND($S$1=1,Q334=0),"",VLOOKUP(B334,'Datenbank Volumes'!B:C,2,FALSE))</f>
        <v>Agudo S18-2</v>
      </c>
      <c r="D334" s="413" t="str">
        <f>IF(AND($S$1=1,Q334=0),"",VLOOKUP(B334,'Datenbank Volumes'!B:D,3,FALSE))</f>
        <v>Clean</v>
      </c>
      <c r="E334" s="437">
        <f>VLOOKUP(B334,'Datenbank Volumes'!B:N,10,FALSE)</f>
        <v>0.72</v>
      </c>
      <c r="F334" s="71">
        <f>IF($A$1=1,"",VLOOKUP(B334,'Datenbank Volumes'!$B$3:$U$1256,8,FALSE))</f>
        <v>44</v>
      </c>
      <c r="G334" s="202" t="s">
        <v>533</v>
      </c>
      <c r="H334" s="445"/>
      <c r="I334" s="331"/>
      <c r="J334" s="334"/>
      <c r="K334" s="337"/>
      <c r="L334" s="340"/>
      <c r="M334" s="442"/>
      <c r="N334" s="443"/>
      <c r="O334" s="444"/>
      <c r="P334" s="343"/>
      <c r="Q334" s="198">
        <f t="shared" si="9"/>
        <v>0</v>
      </c>
      <c r="R334" s="103">
        <f>IF($A$1=1,"",IF($F$5="Corundum(+5%)",1.15*IF(AND('Datenbank Volumes'!J326=1,VOLUMES!G334="YES",SUM(H334:P334)&gt;0),SUM(H334:P334)*F334+(4.5),SUM(H334:P334)*F334),IF(AND('Datenbank Volumes'!J326=1,VOLUMES!G334="YES",SUM(H334:P334)&gt;0),SUM(H334:P334)*F334+(4.5),SUM(H334:P334)*F334)))</f>
        <v>0</v>
      </c>
      <c r="S334" s="403">
        <f>SUM(H334:P334)*VLOOKUP(B334,'Datenbank Volumes'!B:G,4,FALSE)</f>
        <v>0</v>
      </c>
    </row>
    <row r="335" spans="2:19" ht="18.75" x14ac:dyDescent="0.3">
      <c r="B335" s="353" t="s">
        <v>1074</v>
      </c>
      <c r="C335" s="413" t="str">
        <f>IF(AND($S$1=1,Q335=0),"",VLOOKUP(B335,'Datenbank Volumes'!B:C,2,FALSE))</f>
        <v>Agudo S18-3</v>
      </c>
      <c r="D335" s="413" t="str">
        <f>IF(AND($S$1=1,Q335=0),"",VLOOKUP(B335,'Datenbank Volumes'!B:D,3,FALSE))</f>
        <v>Clean</v>
      </c>
      <c r="E335" s="437">
        <f>VLOOKUP(B335,'Datenbank Volumes'!B:N,10,FALSE)</f>
        <v>0.84</v>
      </c>
      <c r="F335" s="71">
        <f>IF($A$1=1,"",VLOOKUP(B335,'Datenbank Volumes'!$B$3:$U$1256,8,FALSE))</f>
        <v>47</v>
      </c>
      <c r="G335" s="202" t="s">
        <v>533</v>
      </c>
      <c r="H335" s="445"/>
      <c r="I335" s="331"/>
      <c r="J335" s="334"/>
      <c r="K335" s="337"/>
      <c r="L335" s="340"/>
      <c r="M335" s="442"/>
      <c r="N335" s="443"/>
      <c r="O335" s="444"/>
      <c r="P335" s="343"/>
      <c r="Q335" s="198">
        <f t="shared" si="9"/>
        <v>0</v>
      </c>
      <c r="R335" s="103">
        <f>IF($A$1=1,"",IF($F$5="Corundum(+5%)",1.15*IF(AND('Datenbank Volumes'!J327=1,VOLUMES!G335="YES",SUM(H335:P335)&gt;0),SUM(H335:P335)*F335+(4.5),SUM(H335:P335)*F335),IF(AND('Datenbank Volumes'!J327=1,VOLUMES!G335="YES",SUM(H335:P335)&gt;0),SUM(H335:P335)*F335+(4.5),SUM(H335:P335)*F335)))</f>
        <v>0</v>
      </c>
      <c r="S335" s="403">
        <f>SUM(H335:P335)*VLOOKUP(B335,'Datenbank Volumes'!B:G,4,FALSE)</f>
        <v>0</v>
      </c>
    </row>
    <row r="336" spans="2:19" ht="18.75" x14ac:dyDescent="0.3">
      <c r="B336" s="353" t="s">
        <v>1075</v>
      </c>
      <c r="C336" s="413" t="str">
        <f>IF(AND($S$1=1,Q336=0),"",VLOOKUP(B336,'Datenbank Volumes'!B:C,2,FALSE))</f>
        <v>Agudo S18-4</v>
      </c>
      <c r="D336" s="413" t="str">
        <f>IF(AND($S$1=1,Q336=0),"",VLOOKUP(B336,'Datenbank Volumes'!B:D,3,FALSE))</f>
        <v>Clean</v>
      </c>
      <c r="E336" s="437">
        <f>VLOOKUP(B336,'Datenbank Volumes'!B:N,10,FALSE)</f>
        <v>0.96</v>
      </c>
      <c r="F336" s="71">
        <f>IF($A$1=1,"",VLOOKUP(B336,'Datenbank Volumes'!$B$3:$U$1256,8,FALSE))</f>
        <v>52</v>
      </c>
      <c r="G336" s="202" t="s">
        <v>533</v>
      </c>
      <c r="H336" s="445"/>
      <c r="I336" s="331"/>
      <c r="J336" s="334"/>
      <c r="K336" s="337"/>
      <c r="L336" s="340"/>
      <c r="M336" s="442"/>
      <c r="N336" s="443"/>
      <c r="O336" s="444"/>
      <c r="P336" s="343"/>
      <c r="Q336" s="198">
        <f t="shared" si="9"/>
        <v>0</v>
      </c>
      <c r="R336" s="103">
        <f>IF($A$1=1,"",IF($F$5="Corundum(+5%)",1.15*IF(AND('Datenbank Volumes'!J328=1,VOLUMES!G336="YES",SUM(H336:P336)&gt;0),SUM(H336:P336)*F336+(4.5),SUM(H336:P336)*F336),IF(AND('Datenbank Volumes'!J328=1,VOLUMES!G336="YES",SUM(H336:P336)&gt;0),SUM(H336:P336)*F336+(4.5),SUM(H336:P336)*F336)))</f>
        <v>0</v>
      </c>
      <c r="S336" s="403">
        <f>SUM(H336:P336)*VLOOKUP(B336,'Datenbank Volumes'!B:G,4,FALSE)</f>
        <v>0</v>
      </c>
    </row>
    <row r="337" spans="2:19" ht="18.75" x14ac:dyDescent="0.3">
      <c r="B337" s="353" t="s">
        <v>1078</v>
      </c>
      <c r="C337" s="413" t="str">
        <f>IF(AND($S$1=1,Q337=0),"",VLOOKUP(B337,'Datenbank Volumes'!B:C,2,FALSE))</f>
        <v>Agudo S19-1</v>
      </c>
      <c r="D337" s="413" t="str">
        <f>IF(AND($S$1=1,Q337=0),"",VLOOKUP(B337,'Datenbank Volumes'!B:D,3,FALSE))</f>
        <v>Clean</v>
      </c>
      <c r="E337" s="437">
        <f>VLOOKUP(B337,'Datenbank Volumes'!B:N,10,FALSE)</f>
        <v>1.44</v>
      </c>
      <c r="F337" s="71">
        <f>IF($A$1=1,"",VLOOKUP(B337,'Datenbank Volumes'!$B$3:$U$1256,8,FALSE))</f>
        <v>55</v>
      </c>
      <c r="G337" s="202" t="s">
        <v>533</v>
      </c>
      <c r="H337" s="445"/>
      <c r="I337" s="331"/>
      <c r="J337" s="334"/>
      <c r="K337" s="337"/>
      <c r="L337" s="340"/>
      <c r="M337" s="442"/>
      <c r="N337" s="443"/>
      <c r="O337" s="444"/>
      <c r="P337" s="343"/>
      <c r="Q337" s="198">
        <f t="shared" si="9"/>
        <v>0</v>
      </c>
      <c r="R337" s="103">
        <f>IF($A$1=1,"",IF($F$5="Corundum(+5%)",1.15*IF(AND('Datenbank Volumes'!J329=1,VOLUMES!G337="YES",SUM(H337:P337)&gt;0),SUM(H337:P337)*F337+(4.5),SUM(H337:P337)*F337),IF(AND('Datenbank Volumes'!J329=1,VOLUMES!G337="YES",SUM(H337:P337)&gt;0),SUM(H337:P337)*F337+(4.5),SUM(H337:P337)*F337)))</f>
        <v>0</v>
      </c>
      <c r="S337" s="403">
        <f>SUM(H337:P337)*VLOOKUP(B337,'Datenbank Volumes'!B:G,4,FALSE)</f>
        <v>0</v>
      </c>
    </row>
    <row r="338" spans="2:19" ht="18.75" x14ac:dyDescent="0.3">
      <c r="B338" s="353" t="s">
        <v>1083</v>
      </c>
      <c r="C338" s="413" t="str">
        <f>IF(AND($S$1=1,Q338=0),"",VLOOKUP(B338,'Datenbank Volumes'!B:C,2,FALSE))</f>
        <v>Agudo S19-1</v>
      </c>
      <c r="D338" s="413" t="str">
        <f>IF(AND($S$1=1,Q338=0),"",VLOOKUP(B338,'Datenbank Volumes'!B:D,3,FALSE))</f>
        <v>T-Nuts</v>
      </c>
      <c r="E338" s="437">
        <f>VLOOKUP(B338,'Datenbank Volumes'!B:N,10,FALSE)</f>
        <v>1.44</v>
      </c>
      <c r="F338" s="71">
        <f>IF($A$1=1,"",VLOOKUP(B338,'Datenbank Volumes'!$B$3:$U$1256,8,FALSE))</f>
        <v>56</v>
      </c>
      <c r="G338" s="202" t="s">
        <v>533</v>
      </c>
      <c r="H338" s="445"/>
      <c r="I338" s="331"/>
      <c r="J338" s="334"/>
      <c r="K338" s="337"/>
      <c r="L338" s="340"/>
      <c r="M338" s="442"/>
      <c r="N338" s="443"/>
      <c r="O338" s="444"/>
      <c r="P338" s="343"/>
      <c r="Q338" s="198">
        <f t="shared" si="9"/>
        <v>0</v>
      </c>
      <c r="R338" s="103">
        <f>IF($A$1=1,"",IF($F$5="Corundum(+5%)",1.15*IF(AND('Datenbank Volumes'!J330=1,VOLUMES!G338="YES",SUM(H338:P338)&gt;0),SUM(H338:P338)*F338+(4.5),SUM(H338:P338)*F338),IF(AND('Datenbank Volumes'!J330=1,VOLUMES!G338="YES",SUM(H338:P338)&gt;0),SUM(H338:P338)*F338+(4.5),SUM(H338:P338)*F338)))</f>
        <v>0</v>
      </c>
      <c r="S338" s="403">
        <f>SUM(H338:P338)*VLOOKUP(B338,'Datenbank Volumes'!B:G,4,FALSE)</f>
        <v>0</v>
      </c>
    </row>
    <row r="339" spans="2:19" ht="18.75" x14ac:dyDescent="0.3">
      <c r="B339" s="353" t="s">
        <v>1082</v>
      </c>
      <c r="C339" s="413" t="str">
        <f>IF(AND($S$1=1,Q339=0),"",VLOOKUP(B339,'Datenbank Volumes'!B:C,2,FALSE))</f>
        <v>Agudo S19-2</v>
      </c>
      <c r="D339" s="413" t="str">
        <f>IF(AND($S$1=1,Q339=0),"",VLOOKUP(B339,'Datenbank Volumes'!B:D,3,FALSE))</f>
        <v>Clean</v>
      </c>
      <c r="E339" s="437">
        <f>VLOOKUP(B339,'Datenbank Volumes'!B:N,10,FALSE)</f>
        <v>1.68</v>
      </c>
      <c r="F339" s="71">
        <f>IF($A$1=1,"",VLOOKUP(B339,'Datenbank Volumes'!$B$3:$U$1256,8,FALSE))</f>
        <v>63</v>
      </c>
      <c r="G339" s="202" t="s">
        <v>533</v>
      </c>
      <c r="H339" s="445"/>
      <c r="I339" s="331"/>
      <c r="J339" s="334"/>
      <c r="K339" s="337"/>
      <c r="L339" s="340"/>
      <c r="M339" s="442"/>
      <c r="N339" s="443"/>
      <c r="O339" s="444"/>
      <c r="P339" s="343"/>
      <c r="Q339" s="198">
        <f t="shared" si="9"/>
        <v>0</v>
      </c>
      <c r="R339" s="103">
        <f>IF($A$1=1,"",IF($F$5="Corundum(+5%)",1.15*IF(AND('Datenbank Volumes'!J331=1,VOLUMES!G339="YES",SUM(H339:P339)&gt;0),SUM(H339:P339)*F339+(4.5),SUM(H339:P339)*F339),IF(AND('Datenbank Volumes'!J331=1,VOLUMES!G339="YES",SUM(H339:P339)&gt;0),SUM(H339:P339)*F339+(4.5),SUM(H339:P339)*F339)))</f>
        <v>0</v>
      </c>
      <c r="S339" s="403">
        <f>SUM(H339:P339)*VLOOKUP(B339,'Datenbank Volumes'!B:G,4,FALSE)</f>
        <v>0</v>
      </c>
    </row>
    <row r="340" spans="2:19" ht="18.75" x14ac:dyDescent="0.3">
      <c r="B340" s="353" t="s">
        <v>1079</v>
      </c>
      <c r="C340" s="413" t="str">
        <f>IF(AND($S$1=1,Q340=0),"",VLOOKUP(B340,'Datenbank Volumes'!B:C,2,FALSE))</f>
        <v>Agudo S19-2</v>
      </c>
      <c r="D340" s="413" t="str">
        <f>IF(AND($S$1=1,Q340=0),"",VLOOKUP(B340,'Datenbank Volumes'!B:D,3,FALSE))</f>
        <v>T-Nuts</v>
      </c>
      <c r="E340" s="437">
        <f>VLOOKUP(B340,'Datenbank Volumes'!B:N,10,FALSE)</f>
        <v>1.68</v>
      </c>
      <c r="F340" s="71">
        <f>IF($A$1=1,"",VLOOKUP(B340,'Datenbank Volumes'!$B$3:$U$1256,8,FALSE))</f>
        <v>65</v>
      </c>
      <c r="G340" s="202" t="s">
        <v>533</v>
      </c>
      <c r="H340" s="445"/>
      <c r="I340" s="331"/>
      <c r="J340" s="334"/>
      <c r="K340" s="337"/>
      <c r="L340" s="340"/>
      <c r="M340" s="442"/>
      <c r="N340" s="443"/>
      <c r="O340" s="444"/>
      <c r="P340" s="343"/>
      <c r="Q340" s="198">
        <f t="shared" si="9"/>
        <v>0</v>
      </c>
      <c r="R340" s="103">
        <f>IF($A$1=1,"",IF($F$5="Corundum(+5%)",1.15*IF(AND('Datenbank Volumes'!J332=1,VOLUMES!G340="YES",SUM(H340:P340)&gt;0),SUM(H340:P340)*F340+(4.5),SUM(H340:P340)*F340),IF(AND('Datenbank Volumes'!J332=1,VOLUMES!G340="YES",SUM(H340:P340)&gt;0),SUM(H340:P340)*F340+(4.5),SUM(H340:P340)*F340)))</f>
        <v>0</v>
      </c>
      <c r="S340" s="403">
        <f>SUM(H340:P340)*VLOOKUP(B340,'Datenbank Volumes'!B:G,4,FALSE)</f>
        <v>0</v>
      </c>
    </row>
    <row r="341" spans="2:19" ht="18.75" x14ac:dyDescent="0.3">
      <c r="B341" s="353" t="s">
        <v>1076</v>
      </c>
      <c r="C341" s="413" t="str">
        <f>IF(AND($S$1=1,Q341=0),"",VLOOKUP(B341,'Datenbank Volumes'!B:C,2,FALSE))</f>
        <v>Agudo S19-3</v>
      </c>
      <c r="D341" s="413" t="str">
        <f>IF(AND($S$1=1,Q341=0),"",VLOOKUP(B341,'Datenbank Volumes'!B:D,3,FALSE))</f>
        <v>Clean</v>
      </c>
      <c r="E341" s="437">
        <f>VLOOKUP(B341,'Datenbank Volumes'!B:N,10,FALSE)</f>
        <v>1.92</v>
      </c>
      <c r="F341" s="71">
        <f>IF($A$1=1,"",VLOOKUP(B341,'Datenbank Volumes'!$B$3:$U$1256,8,FALSE))</f>
        <v>66</v>
      </c>
      <c r="G341" s="202" t="s">
        <v>533</v>
      </c>
      <c r="H341" s="445"/>
      <c r="I341" s="331"/>
      <c r="J341" s="334"/>
      <c r="K341" s="337"/>
      <c r="L341" s="340"/>
      <c r="M341" s="442"/>
      <c r="N341" s="443"/>
      <c r="O341" s="444"/>
      <c r="P341" s="343"/>
      <c r="Q341" s="198">
        <f t="shared" si="9"/>
        <v>0</v>
      </c>
      <c r="R341" s="103">
        <f>IF($A$1=1,"",IF($F$5="Corundum(+5%)",1.15*IF(AND('Datenbank Volumes'!J333=1,VOLUMES!G341="YES",SUM(H341:P341)&gt;0),SUM(H341:P341)*F341+(4.5),SUM(H341:P341)*F341),IF(AND('Datenbank Volumes'!J333=1,VOLUMES!G341="YES",SUM(H341:P341)&gt;0),SUM(H341:P341)*F341+(4.5),SUM(H341:P341)*F341)))</f>
        <v>0</v>
      </c>
      <c r="S341" s="403">
        <f>SUM(H341:P341)*VLOOKUP(B341,'Datenbank Volumes'!B:G,4,FALSE)</f>
        <v>0</v>
      </c>
    </row>
    <row r="342" spans="2:19" ht="18.75" x14ac:dyDescent="0.3">
      <c r="B342" s="353" t="s">
        <v>1081</v>
      </c>
      <c r="C342" s="413" t="str">
        <f>IF(AND($S$1=1,Q342=0),"",VLOOKUP(B342,'Datenbank Volumes'!B:C,2,FALSE))</f>
        <v>Agudo S19-3</v>
      </c>
      <c r="D342" s="413" t="str">
        <f>IF(AND($S$1=1,Q342=0),"",VLOOKUP(B342,'Datenbank Volumes'!B:D,3,FALSE))</f>
        <v>T-Nuts</v>
      </c>
      <c r="E342" s="437">
        <f>VLOOKUP(B342,'Datenbank Volumes'!B:N,10,FALSE)</f>
        <v>1.92</v>
      </c>
      <c r="F342" s="71">
        <f>IF($A$1=1,"",VLOOKUP(B342,'Datenbank Volumes'!$B$3:$U$1256,8,FALSE))</f>
        <v>68</v>
      </c>
      <c r="G342" s="202" t="s">
        <v>533</v>
      </c>
      <c r="H342" s="445"/>
      <c r="I342" s="331"/>
      <c r="J342" s="334"/>
      <c r="K342" s="337"/>
      <c r="L342" s="340"/>
      <c r="M342" s="442"/>
      <c r="N342" s="443"/>
      <c r="O342" s="444"/>
      <c r="P342" s="343"/>
      <c r="Q342" s="198">
        <f t="shared" si="9"/>
        <v>0</v>
      </c>
      <c r="R342" s="103">
        <f>IF($A$1=1,"",IF($F$5="Corundum(+5%)",1.15*IF(AND('Datenbank Volumes'!J334=1,VOLUMES!G342="YES",SUM(H342:P342)&gt;0),SUM(H342:P342)*F342+(4.5),SUM(H342:P342)*F342),IF(AND('Datenbank Volumes'!J334=1,VOLUMES!G342="YES",SUM(H342:P342)&gt;0),SUM(H342:P342)*F342+(4.5),SUM(H342:P342)*F342)))</f>
        <v>0</v>
      </c>
      <c r="S342" s="403">
        <f>SUM(H342:P342)*VLOOKUP(B342,'Datenbank Volumes'!B:G,4,FALSE)</f>
        <v>0</v>
      </c>
    </row>
    <row r="343" spans="2:19" ht="18.75" x14ac:dyDescent="0.3">
      <c r="B343" s="353" t="s">
        <v>1080</v>
      </c>
      <c r="C343" s="413" t="str">
        <f>IF(AND($S$1=1,Q343=0),"",VLOOKUP(B343,'Datenbank Volumes'!B:C,2,FALSE))</f>
        <v>Agudo S19-4</v>
      </c>
      <c r="D343" s="413" t="str">
        <f>IF(AND($S$1=1,Q343=0),"",VLOOKUP(B343,'Datenbank Volumes'!B:D,3,FALSE))</f>
        <v>Clean</v>
      </c>
      <c r="E343" s="437">
        <f>VLOOKUP(B343,'Datenbank Volumes'!B:N,10,FALSE)</f>
        <v>2.2799999999999998</v>
      </c>
      <c r="F343" s="71">
        <f>IF($A$1=1,"",VLOOKUP(B343,'Datenbank Volumes'!$B$3:$U$1256,8,FALSE))</f>
        <v>68</v>
      </c>
      <c r="G343" s="202" t="s">
        <v>533</v>
      </c>
      <c r="H343" s="445"/>
      <c r="I343" s="331"/>
      <c r="J343" s="334"/>
      <c r="K343" s="337"/>
      <c r="L343" s="340"/>
      <c r="M343" s="442"/>
      <c r="N343" s="443"/>
      <c r="O343" s="444"/>
      <c r="P343" s="343"/>
      <c r="Q343" s="198">
        <f t="shared" si="9"/>
        <v>0</v>
      </c>
      <c r="R343" s="103">
        <f>IF($A$1=1,"",IF($F$5="Corundum(+5%)",1.15*IF(AND('Datenbank Volumes'!J335=1,VOLUMES!G343="YES",SUM(H343:P343)&gt;0),SUM(H343:P343)*F343+(4.5),SUM(H343:P343)*F343),IF(AND('Datenbank Volumes'!J335=1,VOLUMES!G343="YES",SUM(H343:P343)&gt;0),SUM(H343:P343)*F343+(4.5),SUM(H343:P343)*F343)))</f>
        <v>0</v>
      </c>
      <c r="S343" s="403">
        <f>SUM(H343:P343)*VLOOKUP(B343,'Datenbank Volumes'!B:G,4,FALSE)</f>
        <v>0</v>
      </c>
    </row>
    <row r="344" spans="2:19" ht="19.5" thickBot="1" x14ac:dyDescent="0.35">
      <c r="B344" s="55" t="s">
        <v>1077</v>
      </c>
      <c r="C344" s="49" t="str">
        <f>IF(AND($S$1=1,Q344=0),"",VLOOKUP(B344,'Datenbank Volumes'!B:C,2,FALSE))</f>
        <v>Agudo S19-4</v>
      </c>
      <c r="D344" s="49" t="str">
        <f>IF(AND($S$1=1,Q344=0),"",VLOOKUP(B344,'Datenbank Volumes'!B:D,3,FALSE))</f>
        <v>T-Nuts</v>
      </c>
      <c r="E344" s="172">
        <f>VLOOKUP(B344,'Datenbank Volumes'!B:N,10,FALSE)</f>
        <v>2.2799999999999998</v>
      </c>
      <c r="F344" s="72">
        <f>IF($A$1=1,"",VLOOKUP(B344,'Datenbank Volumes'!$B$3:$U$1256,8,FALSE))</f>
        <v>72</v>
      </c>
      <c r="G344" s="203" t="s">
        <v>533</v>
      </c>
      <c r="H344" s="328"/>
      <c r="I344" s="332"/>
      <c r="J344" s="335"/>
      <c r="K344" s="338"/>
      <c r="L344" s="341"/>
      <c r="M344" s="223"/>
      <c r="N344" s="230"/>
      <c r="O344" s="251"/>
      <c r="P344" s="344"/>
      <c r="Q344" s="199">
        <f t="shared" si="9"/>
        <v>0</v>
      </c>
      <c r="R344" s="171">
        <f>IF($A$1=1,"",IF($F$5="Corundum(+5%)",1.15*IF(AND('Datenbank Volumes'!J336=1,VOLUMES!G344="YES",SUM(H344:P344)&gt;0),SUM(H344:P344)*F344+(4.5),SUM(H344:P344)*F344),IF(AND('Datenbank Volumes'!J336=1,VOLUMES!G344="YES",SUM(H344:P344)&gt;0),SUM(H344:P344)*F344+(4.5),SUM(H344:P344)*F344)))</f>
        <v>0</v>
      </c>
      <c r="S344" s="403">
        <f>SUM(H344:P344)*VLOOKUP(B344,'Datenbank Volumes'!B:G,4,FALSE)</f>
        <v>0</v>
      </c>
    </row>
    <row r="345" spans="2:19" ht="18.75" x14ac:dyDescent="0.3">
      <c r="C345" s="17"/>
      <c r="D345" s="17"/>
      <c r="E345" s="56"/>
      <c r="F345" s="56"/>
      <c r="G345" s="57"/>
      <c r="H345" s="57"/>
      <c r="I345" s="57"/>
      <c r="J345" s="57"/>
      <c r="K345" s="57"/>
      <c r="L345" s="57"/>
      <c r="M345" s="57"/>
      <c r="N345" s="57"/>
      <c r="O345" s="57"/>
      <c r="P345" s="58"/>
      <c r="Q345" s="56"/>
    </row>
    <row r="346" spans="2:19" ht="66.75" customHeight="1" x14ac:dyDescent="0.3">
      <c r="B346" s="165"/>
      <c r="C346" s="165"/>
      <c r="D346" s="17"/>
      <c r="E346" s="18"/>
      <c r="F346" s="170"/>
      <c r="G346" s="170"/>
      <c r="H346" s="169" t="s">
        <v>1025</v>
      </c>
      <c r="I346" s="169" t="s">
        <v>516</v>
      </c>
      <c r="J346" s="77" t="s">
        <v>515</v>
      </c>
      <c r="K346" s="168" t="s">
        <v>514</v>
      </c>
      <c r="L346" s="167" t="s">
        <v>513</v>
      </c>
      <c r="M346" s="87" t="s">
        <v>512</v>
      </c>
      <c r="N346" s="88" t="s">
        <v>511</v>
      </c>
      <c r="O346" s="79" t="s">
        <v>510</v>
      </c>
      <c r="P346" s="166" t="s">
        <v>509</v>
      </c>
      <c r="Q346" s="19"/>
      <c r="R346" s="21"/>
    </row>
    <row r="347" spans="2:19" ht="18.75" x14ac:dyDescent="0.3">
      <c r="B347" s="165"/>
      <c r="C347" s="165"/>
      <c r="D347" s="44"/>
      <c r="E347" s="556" t="s">
        <v>508</v>
      </c>
      <c r="F347" s="557"/>
      <c r="G347" s="558"/>
      <c r="H347" s="20">
        <f t="shared" ref="H347:P347" si="10">SUM(H13:H345)+H12*9</f>
        <v>0</v>
      </c>
      <c r="I347" s="20">
        <f t="shared" si="10"/>
        <v>0</v>
      </c>
      <c r="J347" s="20">
        <f t="shared" si="10"/>
        <v>0</v>
      </c>
      <c r="K347" s="20">
        <f t="shared" si="10"/>
        <v>0</v>
      </c>
      <c r="L347" s="20">
        <f t="shared" si="10"/>
        <v>0</v>
      </c>
      <c r="M347" s="20">
        <f t="shared" si="10"/>
        <v>0</v>
      </c>
      <c r="N347" s="20">
        <f t="shared" si="10"/>
        <v>0</v>
      </c>
      <c r="O347" s="20">
        <f t="shared" si="10"/>
        <v>0</v>
      </c>
      <c r="P347" s="20">
        <f t="shared" si="10"/>
        <v>0</v>
      </c>
      <c r="Q347" s="21"/>
      <c r="R347" s="42"/>
    </row>
    <row r="348" spans="2:19" ht="18.75" x14ac:dyDescent="0.3">
      <c r="B348" s="165"/>
      <c r="C348" s="165"/>
      <c r="D348" s="44"/>
      <c r="E348" s="401"/>
      <c r="F348" s="401"/>
      <c r="G348" s="401"/>
      <c r="H348" s="405"/>
      <c r="I348" s="405"/>
      <c r="J348" s="405"/>
      <c r="K348" s="405"/>
      <c r="L348" s="405"/>
      <c r="M348" s="405"/>
      <c r="N348" s="405"/>
      <c r="O348" s="405"/>
      <c r="P348" s="405"/>
      <c r="Q348" s="21"/>
      <c r="R348" s="42"/>
    </row>
    <row r="349" spans="2:19" ht="18.75" x14ac:dyDescent="0.3">
      <c r="B349" s="165"/>
      <c r="C349" s="165"/>
      <c r="D349" s="44"/>
      <c r="E349" s="556" t="s">
        <v>1084</v>
      </c>
      <c r="F349" s="557"/>
      <c r="G349" s="558"/>
      <c r="H349" s="405"/>
      <c r="I349" s="528" t="s">
        <v>228</v>
      </c>
      <c r="J349" s="528"/>
      <c r="K349" s="405"/>
      <c r="L349" s="405"/>
      <c r="M349" s="405"/>
      <c r="N349" s="405"/>
      <c r="O349" s="405"/>
      <c r="P349" s="405"/>
      <c r="Q349" s="21"/>
      <c r="R349" s="42"/>
    </row>
    <row r="350" spans="2:19" ht="18.75" x14ac:dyDescent="0.3">
      <c r="B350" s="165"/>
      <c r="C350" s="165"/>
      <c r="D350" s="44"/>
      <c r="E350" s="559" t="str">
        <f>IF(A1=1,"","Screws price per peace")</f>
        <v>Screws price per peace</v>
      </c>
      <c r="F350" s="559"/>
      <c r="G350" s="559"/>
      <c r="H350" s="405"/>
      <c r="I350" s="505">
        <f>IF($A$1=1,"",'Datenbank Volumes'!E1)</f>
        <v>0.1</v>
      </c>
      <c r="J350" s="506"/>
      <c r="K350" s="405"/>
      <c r="L350" s="405"/>
      <c r="M350" s="405"/>
      <c r="N350" s="405"/>
      <c r="O350" s="405"/>
      <c r="P350" s="405"/>
      <c r="Q350" s="21"/>
      <c r="R350" s="42"/>
    </row>
    <row r="351" spans="2:19" ht="18.75" x14ac:dyDescent="0.3">
      <c r="B351" s="165"/>
      <c r="C351" s="165"/>
      <c r="D351" s="44"/>
      <c r="E351" s="559" t="s">
        <v>347</v>
      </c>
      <c r="F351" s="559"/>
      <c r="G351" s="559"/>
      <c r="H351" s="405"/>
      <c r="I351" s="560">
        <f>SUM(S12:S345)</f>
        <v>0</v>
      </c>
      <c r="J351" s="561"/>
      <c r="K351" s="405"/>
      <c r="L351" s="405"/>
      <c r="M351" s="405"/>
      <c r="N351" s="405"/>
      <c r="O351" s="405"/>
      <c r="P351" s="405"/>
      <c r="Q351" s="21"/>
      <c r="R351" s="42"/>
    </row>
    <row r="352" spans="2:19" ht="18.75" x14ac:dyDescent="0.3">
      <c r="B352" s="165"/>
      <c r="C352" s="165"/>
      <c r="D352" s="44"/>
      <c r="F352" s="18"/>
      <c r="G352" s="18"/>
      <c r="H352" s="18"/>
      <c r="I352" s="19"/>
      <c r="K352" s="19"/>
      <c r="L352" s="19"/>
      <c r="M352" s="19"/>
      <c r="N352" s="19"/>
    </row>
    <row r="353" spans="2:17" ht="18.75" x14ac:dyDescent="0.3">
      <c r="B353" s="165"/>
      <c r="C353" s="165"/>
      <c r="D353" s="44"/>
      <c r="E353" s="529" t="s">
        <v>507</v>
      </c>
      <c r="F353" s="530"/>
      <c r="G353" s="531"/>
      <c r="H353" s="529">
        <f>SUM(H347:P347)</f>
        <v>0</v>
      </c>
      <c r="I353" s="530"/>
      <c r="J353" s="531"/>
      <c r="L353" s="19"/>
      <c r="M353" s="19"/>
      <c r="N353" s="19"/>
    </row>
    <row r="354" spans="2:17" ht="18.75" x14ac:dyDescent="0.3">
      <c r="B354" s="165"/>
      <c r="C354" s="165"/>
      <c r="D354" s="44"/>
      <c r="E354" s="529" t="str">
        <f>IF(A1=1,"","Total price screws")</f>
        <v>Total price screws</v>
      </c>
      <c r="F354" s="530"/>
      <c r="G354" s="531"/>
      <c r="H354" s="525">
        <f>IF(A1=1,"",IF(F6="SPAX",I351*I350,0))</f>
        <v>0</v>
      </c>
      <c r="I354" s="526"/>
      <c r="J354" s="527"/>
      <c r="L354" s="19"/>
      <c r="M354" s="19"/>
      <c r="N354" s="19"/>
    </row>
    <row r="355" spans="2:17" ht="18.75" x14ac:dyDescent="0.3">
      <c r="B355" s="165"/>
      <c r="C355" s="165"/>
      <c r="D355" s="44"/>
      <c r="E355" s="529" t="str">
        <f>IF(A1=1,"","Total price Volumes")</f>
        <v>Total price Volumes</v>
      </c>
      <c r="F355" s="530"/>
      <c r="G355" s="531"/>
      <c r="H355" s="525">
        <f>IF(A1=1,"",SUM(R12:R345))</f>
        <v>0</v>
      </c>
      <c r="I355" s="526"/>
      <c r="J355" s="527"/>
      <c r="L355" s="19"/>
      <c r="M355" s="19"/>
      <c r="N355" s="19"/>
      <c r="O355" s="19"/>
      <c r="P355" s="19"/>
      <c r="Q355" s="19"/>
    </row>
    <row r="356" spans="2:17" ht="18.75" x14ac:dyDescent="0.3">
      <c r="B356" s="164" t="s">
        <v>506</v>
      </c>
      <c r="C356" s="44"/>
      <c r="D356" s="45"/>
      <c r="J356" s="19"/>
      <c r="K356" s="19"/>
      <c r="L356" s="19"/>
      <c r="M356" s="19"/>
      <c r="N356" s="19"/>
      <c r="O356" s="19"/>
      <c r="P356" s="19"/>
    </row>
    <row r="357" spans="2:17" ht="21" hidden="1" x14ac:dyDescent="0.35">
      <c r="C357" s="66"/>
    </row>
    <row r="358" spans="2:17" ht="21" hidden="1" x14ac:dyDescent="0.35">
      <c r="C358" s="67"/>
    </row>
    <row r="359" spans="2:17" ht="21" hidden="1" x14ac:dyDescent="0.35">
      <c r="C359" s="67"/>
    </row>
    <row r="360" spans="2:17" ht="21" hidden="1" x14ac:dyDescent="0.35">
      <c r="C360" s="67"/>
    </row>
    <row r="361" spans="2:17" ht="21" hidden="1" x14ac:dyDescent="0.35">
      <c r="C361" s="67"/>
    </row>
    <row r="362" spans="2:17" ht="21" hidden="1" x14ac:dyDescent="0.35">
      <c r="C362" s="67"/>
    </row>
    <row r="363" spans="2:17" ht="21" hidden="1" x14ac:dyDescent="0.35">
      <c r="C363" s="67"/>
    </row>
    <row r="364" spans="2:17" ht="21" hidden="1" x14ac:dyDescent="0.35">
      <c r="C364" s="67"/>
    </row>
    <row r="365" spans="2:17" ht="21" hidden="1" x14ac:dyDescent="0.35">
      <c r="C365" s="67"/>
    </row>
    <row r="366" spans="2:17" ht="21" hidden="1" x14ac:dyDescent="0.35">
      <c r="C366" s="67"/>
    </row>
    <row r="367" spans="2:17" x14ac:dyDescent="0.25"/>
    <row r="368" spans="2:17" x14ac:dyDescent="0.25"/>
    <row r="369" spans="1:19" x14ac:dyDescent="0.25">
      <c r="A369" s="100">
        <v>19</v>
      </c>
      <c r="S369" s="100"/>
    </row>
    <row r="370" spans="1:19" x14ac:dyDescent="0.25"/>
  </sheetData>
  <sheetProtection algorithmName="SHA-512" hashValue="y18QhJbZSN7MrZwfX9cidBvcGzi/oZTRnLbSy3vYwuU6qHP/MpuSGz0CX7Sf/wHzM6UEQaRP+f+hetKnpEr1fA==" saltValue="w8lekGtd5GjN7uUaY4e0tA==" spinCount="100000" sheet="1" selectLockedCells="1"/>
  <mergeCells count="28">
    <mergeCell ref="E10:G10"/>
    <mergeCell ref="B5:D5"/>
    <mergeCell ref="B6:D6"/>
    <mergeCell ref="C4:D4"/>
    <mergeCell ref="C3:D3"/>
    <mergeCell ref="F5:H5"/>
    <mergeCell ref="F6:H6"/>
    <mergeCell ref="H353:J353"/>
    <mergeCell ref="H355:J355"/>
    <mergeCell ref="E353:G353"/>
    <mergeCell ref="E355:G355"/>
    <mergeCell ref="E347:G347"/>
    <mergeCell ref="E349:G349"/>
    <mergeCell ref="I349:J349"/>
    <mergeCell ref="I350:J350"/>
    <mergeCell ref="E350:G350"/>
    <mergeCell ref="I351:J351"/>
    <mergeCell ref="E351:G351"/>
    <mergeCell ref="E354:G354"/>
    <mergeCell ref="H354:J354"/>
    <mergeCell ref="P6:R6"/>
    <mergeCell ref="L4:O4"/>
    <mergeCell ref="L5:O5"/>
    <mergeCell ref="L6:O6"/>
    <mergeCell ref="B1:D2"/>
    <mergeCell ref="N2:P2"/>
    <mergeCell ref="P4:R4"/>
    <mergeCell ref="P5:R5"/>
  </mergeCells>
  <phoneticPr fontId="9" type="noConversion"/>
  <dataValidations count="4">
    <dataValidation type="whole" allowBlank="1" showErrorMessage="1" errorTitle="Fehlerhaften Wert eingegeben" error="Bitte geben Sie eine positive ganze Zahl ohne Leerzeichen ein." sqref="G345:O345 H10:P10 H12:H344 I11:P344" xr:uid="{00000000-0002-0000-0000-000002000000}">
      <formula1>0</formula1>
      <formula2>9999</formula2>
    </dataValidation>
    <dataValidation type="list" allowBlank="1" showInputMessage="1" showErrorMessage="1" sqref="G12:G344" xr:uid="{00000000-0002-0000-0000-000001000000}">
      <formula1>"YES,NO,Select"</formula1>
    </dataValidation>
    <dataValidation type="list" allowBlank="1" showInputMessage="1" showErrorMessage="1" promptTitle="Coating options" prompt="You can choose the coating:_x000a_either sand (standard) or corundum, which is extra rough and grippy (with a 5% surcharge)." sqref="F5" xr:uid="{767C1B74-014E-462B-8CF4-3781D64EEEDE}">
      <formula1>"Sand (standard),Corundum(+5%)"</formula1>
    </dataValidation>
    <dataValidation type="list" showInputMessage="1" showErrorMessage="1" promptTitle="Should screws be included?" prompt="If screws should be added, the total price will be adjusted automatically. The screw price is displayed at the end of the table" sqref="F6:H6" xr:uid="{FBD98F31-9889-41FF-8AC8-51045E20AD50}">
      <formula1>"No,Spax"</formula1>
    </dataValidation>
  </dataValidations>
  <pageMargins left="0.23622047244094491" right="0.23622047244094491" top="0.74803149606299213" bottom="0.74803149606299213" header="0.31496062992125984" footer="0.31496062992125984"/>
  <pageSetup paperSize="9" scale="65" fitToHeight="0" orientation="portrait" r:id="rId1"/>
  <headerFooter>
    <oddFooter>&amp;R&amp;9V.1.3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>
    <pageSetUpPr fitToPage="1"/>
  </sheetPr>
  <dimension ref="B1:AI336"/>
  <sheetViews>
    <sheetView zoomScale="85" zoomScaleNormal="85" workbookViewId="0">
      <pane ySplit="3" topLeftCell="A4" activePane="bottomLeft" state="frozen"/>
      <selection activeCell="L12" sqref="L12"/>
      <selection pane="bottomLeft" activeCell="AB7" sqref="AB7"/>
    </sheetView>
  </sheetViews>
  <sheetFormatPr baseColWidth="10" defaultRowHeight="15.75" zeroHeight="1" x14ac:dyDescent="0.25"/>
  <cols>
    <col min="2" max="2" width="11.25" style="121"/>
    <col min="3" max="3" width="33.625" customWidth="1"/>
    <col min="4" max="5" width="14.125" customWidth="1"/>
    <col min="6" max="6" width="17.625" customWidth="1"/>
    <col min="7" max="7" width="8" customWidth="1"/>
    <col min="8" max="23" width="5.75" customWidth="1"/>
    <col min="24" max="24" width="7.375" customWidth="1"/>
    <col min="25" max="26" width="6.125" customWidth="1"/>
    <col min="30" max="31" width="5" customWidth="1"/>
  </cols>
  <sheetData>
    <row r="1" spans="2:35" ht="16.5" thickBot="1" x14ac:dyDescent="0.3">
      <c r="I1" s="3" t="s">
        <v>26</v>
      </c>
      <c r="AA1" s="3" t="s">
        <v>6</v>
      </c>
      <c r="AB1" s="3"/>
      <c r="AF1" t="s">
        <v>7</v>
      </c>
    </row>
    <row r="2" spans="2:35" ht="16.5" thickBot="1" x14ac:dyDescent="0.3">
      <c r="F2" s="132" t="s">
        <v>344</v>
      </c>
      <c r="G2" s="133"/>
      <c r="H2" s="134">
        <v>0.2</v>
      </c>
      <c r="I2" s="135">
        <v>0.25</v>
      </c>
      <c r="J2" s="136">
        <v>0.25</v>
      </c>
      <c r="K2" s="136">
        <v>0.3</v>
      </c>
      <c r="L2" s="136">
        <v>0.4</v>
      </c>
      <c r="M2" s="136">
        <v>0.5</v>
      </c>
      <c r="N2" s="136">
        <v>0.5</v>
      </c>
      <c r="O2" s="136">
        <v>0.65</v>
      </c>
      <c r="P2" s="136">
        <v>0.7</v>
      </c>
      <c r="Q2" s="136">
        <v>1</v>
      </c>
      <c r="R2" s="136">
        <v>1.1499999999999999</v>
      </c>
      <c r="S2" s="136">
        <v>2.4</v>
      </c>
      <c r="T2" s="136">
        <v>2.4500000000000002</v>
      </c>
      <c r="U2" s="136">
        <v>2.4500000000000002</v>
      </c>
      <c r="V2" s="136">
        <v>2.4500000000000002</v>
      </c>
      <c r="W2" s="136">
        <v>2.5</v>
      </c>
      <c r="X2" s="137">
        <v>0.1</v>
      </c>
      <c r="AA2" s="3"/>
      <c r="AB2" s="3"/>
    </row>
    <row r="3" spans="2:35" ht="18.75" x14ac:dyDescent="0.3">
      <c r="B3" s="121" t="s">
        <v>28</v>
      </c>
      <c r="D3" t="s">
        <v>302</v>
      </c>
      <c r="E3" t="s">
        <v>303</v>
      </c>
      <c r="F3" t="s">
        <v>301</v>
      </c>
      <c r="G3" t="s">
        <v>238</v>
      </c>
      <c r="H3" s="2">
        <v>40</v>
      </c>
      <c r="I3" s="2">
        <v>50</v>
      </c>
      <c r="J3" s="2">
        <v>60</v>
      </c>
      <c r="K3" s="2">
        <v>70</v>
      </c>
      <c r="L3" s="2">
        <v>80</v>
      </c>
      <c r="M3" s="2">
        <v>90</v>
      </c>
      <c r="N3" s="2">
        <v>100</v>
      </c>
      <c r="O3" s="2">
        <v>110</v>
      </c>
      <c r="P3" s="2">
        <v>120</v>
      </c>
      <c r="Q3" s="2">
        <v>130</v>
      </c>
      <c r="R3" s="2">
        <v>140</v>
      </c>
      <c r="S3" s="2">
        <v>150</v>
      </c>
      <c r="T3" s="2">
        <v>160</v>
      </c>
      <c r="U3" s="2">
        <v>170</v>
      </c>
      <c r="V3" s="2">
        <v>180</v>
      </c>
      <c r="W3" s="2">
        <v>190</v>
      </c>
      <c r="X3" s="8" t="s">
        <v>77</v>
      </c>
      <c r="AA3">
        <f>HOLDS!A303</f>
        <v>19</v>
      </c>
      <c r="AB3" t="s">
        <v>4</v>
      </c>
      <c r="AC3" t="s">
        <v>343</v>
      </c>
      <c r="AF3" t="s">
        <v>8</v>
      </c>
      <c r="AI3" t="s">
        <v>210</v>
      </c>
    </row>
    <row r="4" spans="2:35" ht="18.75" x14ac:dyDescent="0.3">
      <c r="B4" s="122" t="s">
        <v>306</v>
      </c>
      <c r="C4" s="6"/>
      <c r="D4" s="6"/>
      <c r="E4" s="6"/>
      <c r="F4" s="6"/>
      <c r="G4" s="7"/>
      <c r="H4" s="6"/>
      <c r="I4" s="6"/>
      <c r="J4" s="6"/>
      <c r="K4" s="6"/>
      <c r="L4" s="6"/>
      <c r="M4" s="6"/>
      <c r="N4" s="6"/>
      <c r="O4" s="24"/>
      <c r="P4" s="24"/>
      <c r="Q4" s="6"/>
      <c r="R4" s="24"/>
      <c r="S4" s="24"/>
      <c r="T4" s="24"/>
      <c r="U4" s="24"/>
      <c r="V4" s="24"/>
      <c r="W4" s="24"/>
      <c r="X4" s="10"/>
      <c r="Y4" s="4"/>
      <c r="Z4" s="4"/>
      <c r="AA4" s="23" t="s">
        <v>140</v>
      </c>
      <c r="AB4" s="23"/>
      <c r="AC4" s="23"/>
      <c r="AD4" s="10"/>
      <c r="AE4" s="10"/>
      <c r="AF4" s="23"/>
    </row>
    <row r="5" spans="2:35" ht="18.75" x14ac:dyDescent="0.3">
      <c r="B5" s="122" t="s">
        <v>1132</v>
      </c>
      <c r="C5" s="7" t="s">
        <v>1133</v>
      </c>
      <c r="D5" s="7" t="str">
        <f t="shared" ref="D5:D36" si="0">CONCATENATE(E5,F5)</f>
        <v>XS -XXXL</v>
      </c>
      <c r="E5" s="6" t="s">
        <v>1097</v>
      </c>
      <c r="F5" s="7" t="str">
        <f t="shared" ref="F5:F46" si="1">IF(SUM(H5:W5)=0," (Screw-On)","")</f>
        <v/>
      </c>
      <c r="G5" s="7">
        <f>SUM(G6:G35)</f>
        <v>200</v>
      </c>
      <c r="H5" s="7">
        <f t="shared" ref="H5:X5" si="2">SUM(H6:H35)</f>
        <v>57</v>
      </c>
      <c r="I5" s="7">
        <f t="shared" si="2"/>
        <v>21</v>
      </c>
      <c r="J5" s="7">
        <f t="shared" si="2"/>
        <v>19</v>
      </c>
      <c r="K5" s="7">
        <f t="shared" si="2"/>
        <v>21</v>
      </c>
      <c r="L5" s="7">
        <f t="shared" si="2"/>
        <v>8</v>
      </c>
      <c r="M5" s="7">
        <f t="shared" si="2"/>
        <v>8</v>
      </c>
      <c r="N5" s="7">
        <f t="shared" si="2"/>
        <v>8</v>
      </c>
      <c r="O5" s="7">
        <f t="shared" si="2"/>
        <v>0</v>
      </c>
      <c r="P5" s="7">
        <f t="shared" si="2"/>
        <v>0</v>
      </c>
      <c r="Q5" s="7">
        <f t="shared" si="2"/>
        <v>0</v>
      </c>
      <c r="R5" s="7">
        <f t="shared" si="2"/>
        <v>0</v>
      </c>
      <c r="S5" s="7">
        <f t="shared" si="2"/>
        <v>0</v>
      </c>
      <c r="T5" s="7">
        <f t="shared" si="2"/>
        <v>0</v>
      </c>
      <c r="U5" s="7">
        <f t="shared" si="2"/>
        <v>0</v>
      </c>
      <c r="V5" s="7">
        <f t="shared" si="2"/>
        <v>0</v>
      </c>
      <c r="W5" s="7">
        <f t="shared" si="2"/>
        <v>0</v>
      </c>
      <c r="X5" s="7">
        <f t="shared" si="2"/>
        <v>256</v>
      </c>
      <c r="Y5" s="4"/>
      <c r="Z5" s="4"/>
      <c r="AA5" s="23">
        <f t="shared" ref="AA5:AA35" si="3">AC5*($AA$3/100+1)</f>
        <v>7037.3624999999993</v>
      </c>
      <c r="AB5" s="7">
        <f>SUM(AB6:AB35)*0.95</f>
        <v>5913.75</v>
      </c>
      <c r="AC5" s="23">
        <f>AB5*(1+HOLDS!$Z$303/100)</f>
        <v>5913.75</v>
      </c>
      <c r="AD5" s="10"/>
      <c r="AE5" s="10"/>
      <c r="AF5" s="155">
        <f>SUM(AF6:AF35)</f>
        <v>100.69999999999997</v>
      </c>
    </row>
    <row r="6" spans="2:35" ht="18.75" x14ac:dyDescent="0.3">
      <c r="B6" s="122" t="s">
        <v>1098</v>
      </c>
      <c r="C6" s="7" t="s">
        <v>1134</v>
      </c>
      <c r="D6" s="7" t="str">
        <f t="shared" si="0"/>
        <v>XXXL</v>
      </c>
      <c r="E6" s="7" t="s">
        <v>1092</v>
      </c>
      <c r="F6" s="7" t="str">
        <f t="shared" si="1"/>
        <v/>
      </c>
      <c r="G6" s="7">
        <v>2</v>
      </c>
      <c r="H6" s="6"/>
      <c r="I6" s="6"/>
      <c r="J6" s="6"/>
      <c r="K6" s="6"/>
      <c r="L6" s="6">
        <v>1</v>
      </c>
      <c r="M6" s="6"/>
      <c r="N6" s="6">
        <v>1</v>
      </c>
      <c r="O6" s="24"/>
      <c r="P6" s="24"/>
      <c r="Q6" s="6"/>
      <c r="R6" s="24"/>
      <c r="S6" s="24"/>
      <c r="T6" s="24"/>
      <c r="U6" s="24"/>
      <c r="V6" s="24"/>
      <c r="W6" s="24"/>
      <c r="X6" s="10">
        <v>2</v>
      </c>
      <c r="Y6" s="4"/>
      <c r="Z6" s="4"/>
      <c r="AA6" s="23">
        <f t="shared" si="3"/>
        <v>353.43</v>
      </c>
      <c r="AB6" s="23">
        <v>297</v>
      </c>
      <c r="AC6" s="23">
        <f>AB6*(1+HOLDS!$Z$303/100)</f>
        <v>297</v>
      </c>
      <c r="AD6" s="10"/>
      <c r="AE6" s="10"/>
      <c r="AF6" s="23">
        <v>5</v>
      </c>
    </row>
    <row r="7" spans="2:35" ht="18.75" x14ac:dyDescent="0.3">
      <c r="B7" s="122" t="s">
        <v>1099</v>
      </c>
      <c r="C7" s="7" t="s">
        <v>1135</v>
      </c>
      <c r="D7" s="7" t="str">
        <f t="shared" si="0"/>
        <v>XXXL</v>
      </c>
      <c r="E7" s="7" t="s">
        <v>1092</v>
      </c>
      <c r="F7" s="7" t="str">
        <f t="shared" si="1"/>
        <v/>
      </c>
      <c r="G7" s="7">
        <v>3</v>
      </c>
      <c r="H7" s="6"/>
      <c r="I7" s="6"/>
      <c r="J7" s="6">
        <v>1</v>
      </c>
      <c r="K7" s="6">
        <v>2</v>
      </c>
      <c r="L7" s="6"/>
      <c r="M7" s="6"/>
      <c r="N7" s="6"/>
      <c r="O7" s="24"/>
      <c r="P7" s="24"/>
      <c r="Q7" s="6"/>
      <c r="R7" s="24"/>
      <c r="S7" s="24"/>
      <c r="T7" s="24"/>
      <c r="U7" s="24"/>
      <c r="V7" s="24"/>
      <c r="W7" s="24"/>
      <c r="X7" s="10">
        <v>3</v>
      </c>
      <c r="Y7" s="4"/>
      <c r="Z7" s="4"/>
      <c r="AA7" s="23">
        <f t="shared" si="3"/>
        <v>503.37</v>
      </c>
      <c r="AB7" s="23">
        <v>423</v>
      </c>
      <c r="AC7" s="23">
        <f>AB7*(1+HOLDS!$Z$303/100)</f>
        <v>423</v>
      </c>
      <c r="AD7" s="10"/>
      <c r="AE7" s="10"/>
      <c r="AF7" s="23">
        <v>7.1</v>
      </c>
    </row>
    <row r="8" spans="2:35" ht="18.75" x14ac:dyDescent="0.3">
      <c r="B8" s="123" t="s">
        <v>1100</v>
      </c>
      <c r="C8" s="7" t="s">
        <v>1136</v>
      </c>
      <c r="D8" s="7" t="str">
        <f t="shared" si="0"/>
        <v>XXXL</v>
      </c>
      <c r="E8" s="7" t="s">
        <v>1092</v>
      </c>
      <c r="F8" s="7" t="str">
        <f t="shared" si="1"/>
        <v/>
      </c>
      <c r="G8" s="7">
        <v>2</v>
      </c>
      <c r="H8" s="6"/>
      <c r="I8" s="6"/>
      <c r="J8" s="6"/>
      <c r="K8" s="6"/>
      <c r="L8" s="6"/>
      <c r="M8" s="6"/>
      <c r="N8" s="6">
        <v>2</v>
      </c>
      <c r="O8" s="24"/>
      <c r="P8" s="24"/>
      <c r="Q8" s="6"/>
      <c r="R8" s="24"/>
      <c r="S8" s="24"/>
      <c r="T8" s="24"/>
      <c r="U8" s="24"/>
      <c r="V8" s="24"/>
      <c r="W8" s="24"/>
      <c r="X8" s="10">
        <v>2</v>
      </c>
      <c r="Y8" s="4"/>
      <c r="Z8" s="4"/>
      <c r="AA8" s="23">
        <f t="shared" si="3"/>
        <v>236.81</v>
      </c>
      <c r="AB8" s="23">
        <v>199</v>
      </c>
      <c r="AC8" s="23">
        <f>AB8*(1+HOLDS!$Z$303/100)</f>
        <v>199</v>
      </c>
      <c r="AD8" s="10"/>
      <c r="AE8" s="10"/>
      <c r="AF8" s="23">
        <v>3.3</v>
      </c>
    </row>
    <row r="9" spans="2:35" ht="18.75" x14ac:dyDescent="0.3">
      <c r="B9" s="123" t="s">
        <v>1101</v>
      </c>
      <c r="C9" s="7" t="s">
        <v>1137</v>
      </c>
      <c r="D9" s="7" t="str">
        <f t="shared" si="0"/>
        <v>XXXL</v>
      </c>
      <c r="E9" s="7" t="s">
        <v>1092</v>
      </c>
      <c r="F9" s="7" t="str">
        <f t="shared" si="1"/>
        <v/>
      </c>
      <c r="G9" s="7">
        <v>2</v>
      </c>
      <c r="H9" s="6"/>
      <c r="I9" s="6"/>
      <c r="J9" s="6">
        <v>2</v>
      </c>
      <c r="K9" s="6"/>
      <c r="L9" s="6"/>
      <c r="M9" s="6"/>
      <c r="N9" s="6"/>
      <c r="O9" s="24"/>
      <c r="P9" s="24"/>
      <c r="Q9" s="6"/>
      <c r="R9" s="24"/>
      <c r="S9" s="24"/>
      <c r="T9" s="24"/>
      <c r="U9" s="24"/>
      <c r="V9" s="24"/>
      <c r="W9" s="24"/>
      <c r="X9" s="10">
        <v>2</v>
      </c>
      <c r="Y9" s="4"/>
      <c r="Z9" s="4"/>
      <c r="AA9" s="23">
        <f t="shared" si="3"/>
        <v>353.43</v>
      </c>
      <c r="AB9" s="23">
        <v>297</v>
      </c>
      <c r="AC9" s="23">
        <f>AB9*(1+HOLDS!$Z$303/100)</f>
        <v>297</v>
      </c>
      <c r="AD9" s="10"/>
      <c r="AE9" s="10"/>
      <c r="AF9" s="23">
        <v>5</v>
      </c>
    </row>
    <row r="10" spans="2:35" ht="18.75" x14ac:dyDescent="0.3">
      <c r="B10" s="123" t="s">
        <v>1102</v>
      </c>
      <c r="C10" s="7" t="s">
        <v>1138</v>
      </c>
      <c r="D10" s="7" t="str">
        <f t="shared" si="0"/>
        <v>XXXL</v>
      </c>
      <c r="E10" s="7" t="s">
        <v>1092</v>
      </c>
      <c r="F10" s="7" t="str">
        <f t="shared" si="1"/>
        <v/>
      </c>
      <c r="G10" s="7">
        <v>2</v>
      </c>
      <c r="H10" s="6"/>
      <c r="I10" s="6"/>
      <c r="J10" s="6"/>
      <c r="K10" s="6"/>
      <c r="L10" s="6">
        <v>1</v>
      </c>
      <c r="M10" s="6">
        <v>1</v>
      </c>
      <c r="N10" s="6"/>
      <c r="O10" s="24"/>
      <c r="P10" s="24"/>
      <c r="Q10" s="6"/>
      <c r="R10" s="24"/>
      <c r="S10" s="24"/>
      <c r="T10" s="24"/>
      <c r="U10" s="24"/>
      <c r="V10" s="24"/>
      <c r="W10" s="24"/>
      <c r="X10" s="10">
        <v>2</v>
      </c>
      <c r="Y10" s="4"/>
      <c r="Z10" s="4"/>
      <c r="AA10" s="23">
        <f t="shared" si="3"/>
        <v>367.71</v>
      </c>
      <c r="AB10" s="23">
        <v>309</v>
      </c>
      <c r="AC10" s="23">
        <f>AB10*(1+HOLDS!$Z$303/100)</f>
        <v>309</v>
      </c>
      <c r="AD10" s="10"/>
      <c r="AE10" s="10"/>
      <c r="AF10" s="23">
        <v>5.2</v>
      </c>
    </row>
    <row r="11" spans="2:35" ht="18.75" x14ac:dyDescent="0.3">
      <c r="B11" s="123" t="s">
        <v>1103</v>
      </c>
      <c r="C11" s="7" t="s">
        <v>1139</v>
      </c>
      <c r="D11" s="7" t="str">
        <f t="shared" si="0"/>
        <v>XXXL</v>
      </c>
      <c r="E11" s="7" t="s">
        <v>1092</v>
      </c>
      <c r="F11" s="7" t="str">
        <f t="shared" si="1"/>
        <v/>
      </c>
      <c r="G11" s="7">
        <v>2</v>
      </c>
      <c r="H11" s="6"/>
      <c r="I11" s="6"/>
      <c r="J11" s="6"/>
      <c r="K11" s="6"/>
      <c r="L11" s="6"/>
      <c r="M11" s="6"/>
      <c r="N11" s="6">
        <v>2</v>
      </c>
      <c r="O11" s="24"/>
      <c r="P11" s="24"/>
      <c r="Q11" s="6"/>
      <c r="R11" s="24"/>
      <c r="S11" s="24"/>
      <c r="T11" s="24"/>
      <c r="U11" s="24"/>
      <c r="V11" s="24"/>
      <c r="W11" s="24"/>
      <c r="X11" s="10">
        <v>2</v>
      </c>
      <c r="Y11" s="4"/>
      <c r="Z11" s="4"/>
      <c r="AA11" s="23">
        <f t="shared" si="3"/>
        <v>249.89999999999998</v>
      </c>
      <c r="AB11" s="23">
        <v>210</v>
      </c>
      <c r="AC11" s="23">
        <f>AB11*(1+HOLDS!$Z$303/100)</f>
        <v>210</v>
      </c>
      <c r="AD11" s="10"/>
      <c r="AE11" s="10"/>
      <c r="AF11" s="23">
        <v>3.5</v>
      </c>
    </row>
    <row r="12" spans="2:35" ht="18.75" x14ac:dyDescent="0.3">
      <c r="B12" s="123" t="s">
        <v>1104</v>
      </c>
      <c r="C12" s="7" t="s">
        <v>1140</v>
      </c>
      <c r="D12" s="7" t="str">
        <f t="shared" si="0"/>
        <v>XXL</v>
      </c>
      <c r="E12" s="7" t="s">
        <v>233</v>
      </c>
      <c r="F12" s="7" t="str">
        <f t="shared" si="1"/>
        <v/>
      </c>
      <c r="G12" s="7">
        <v>2</v>
      </c>
      <c r="H12" s="6"/>
      <c r="I12" s="6">
        <v>1</v>
      </c>
      <c r="J12" s="6"/>
      <c r="K12" s="6"/>
      <c r="L12" s="6">
        <v>1</v>
      </c>
      <c r="M12" s="6"/>
      <c r="N12" s="6"/>
      <c r="O12" s="24"/>
      <c r="P12" s="24"/>
      <c r="Q12" s="6"/>
      <c r="R12" s="24"/>
      <c r="S12" s="24"/>
      <c r="T12" s="24"/>
      <c r="U12" s="24"/>
      <c r="V12" s="24"/>
      <c r="W12" s="24"/>
      <c r="X12" s="10">
        <v>2</v>
      </c>
      <c r="Y12" s="4"/>
      <c r="Z12" s="4"/>
      <c r="AA12" s="23">
        <f t="shared" si="3"/>
        <v>291.55</v>
      </c>
      <c r="AB12" s="23">
        <v>245</v>
      </c>
      <c r="AC12" s="23">
        <f>AB12*(1+HOLDS!$Z$303/100)</f>
        <v>245</v>
      </c>
      <c r="AD12" s="10"/>
      <c r="AE12" s="10"/>
      <c r="AF12" s="23">
        <v>4.0999999999999996</v>
      </c>
    </row>
    <row r="13" spans="2:35" ht="18.75" x14ac:dyDescent="0.3">
      <c r="B13" s="123" t="s">
        <v>1105</v>
      </c>
      <c r="C13" s="7" t="s">
        <v>1141</v>
      </c>
      <c r="D13" s="7" t="str">
        <f t="shared" si="0"/>
        <v>XXL</v>
      </c>
      <c r="E13" s="7" t="s">
        <v>233</v>
      </c>
      <c r="F13" s="7" t="str">
        <f t="shared" si="1"/>
        <v/>
      </c>
      <c r="G13" s="7">
        <v>3</v>
      </c>
      <c r="H13" s="6"/>
      <c r="I13" s="6"/>
      <c r="J13" s="6"/>
      <c r="K13" s="6">
        <v>3</v>
      </c>
      <c r="L13" s="6"/>
      <c r="M13" s="6"/>
      <c r="N13" s="6"/>
      <c r="O13" s="24"/>
      <c r="P13" s="24"/>
      <c r="Q13" s="6"/>
      <c r="R13" s="24"/>
      <c r="S13" s="24"/>
      <c r="T13" s="24"/>
      <c r="U13" s="24"/>
      <c r="V13" s="24"/>
      <c r="W13" s="24"/>
      <c r="X13" s="10">
        <v>3</v>
      </c>
      <c r="Y13" s="4"/>
      <c r="Z13" s="4"/>
      <c r="AA13" s="23">
        <f t="shared" si="3"/>
        <v>274.89</v>
      </c>
      <c r="AB13" s="23">
        <v>231</v>
      </c>
      <c r="AC13" s="23">
        <f>AB13*(1+HOLDS!$Z$303/100)</f>
        <v>231</v>
      </c>
      <c r="AD13" s="10"/>
      <c r="AE13" s="10"/>
      <c r="AF13" s="23">
        <v>3.8</v>
      </c>
    </row>
    <row r="14" spans="2:35" ht="18.75" x14ac:dyDescent="0.3">
      <c r="B14" s="123" t="s">
        <v>1106</v>
      </c>
      <c r="C14" s="7" t="s">
        <v>1142</v>
      </c>
      <c r="D14" s="7" t="str">
        <f t="shared" si="0"/>
        <v>XXL</v>
      </c>
      <c r="E14" s="7" t="s">
        <v>233</v>
      </c>
      <c r="F14" s="7" t="str">
        <f t="shared" si="1"/>
        <v/>
      </c>
      <c r="G14" s="7">
        <v>4</v>
      </c>
      <c r="H14" s="6"/>
      <c r="I14" s="6"/>
      <c r="J14" s="6"/>
      <c r="K14" s="6">
        <v>1</v>
      </c>
      <c r="L14" s="6"/>
      <c r="M14" s="6">
        <v>2</v>
      </c>
      <c r="N14" s="6">
        <v>1</v>
      </c>
      <c r="O14" s="24"/>
      <c r="P14" s="24"/>
      <c r="Q14" s="6"/>
      <c r="R14" s="24"/>
      <c r="S14" s="24"/>
      <c r="T14" s="24"/>
      <c r="U14" s="24"/>
      <c r="V14" s="24"/>
      <c r="W14" s="24"/>
      <c r="X14" s="10">
        <v>4</v>
      </c>
      <c r="Y14" s="4"/>
      <c r="Z14" s="4"/>
      <c r="AA14" s="23">
        <f t="shared" si="3"/>
        <v>348.66999999999996</v>
      </c>
      <c r="AB14" s="23">
        <v>293</v>
      </c>
      <c r="AC14" s="23">
        <f>AB14*(1+HOLDS!$Z$303/100)</f>
        <v>293</v>
      </c>
      <c r="AD14" s="10"/>
      <c r="AE14" s="10"/>
      <c r="AF14" s="23">
        <v>4.8</v>
      </c>
    </row>
    <row r="15" spans="2:35" ht="18.75" x14ac:dyDescent="0.3">
      <c r="B15" s="123" t="s">
        <v>1107</v>
      </c>
      <c r="C15" s="7" t="s">
        <v>1143</v>
      </c>
      <c r="D15" s="7" t="str">
        <f t="shared" si="0"/>
        <v>XXL</v>
      </c>
      <c r="E15" s="7" t="s">
        <v>233</v>
      </c>
      <c r="F15" s="7" t="str">
        <f t="shared" si="1"/>
        <v/>
      </c>
      <c r="G15" s="7">
        <v>3</v>
      </c>
      <c r="H15" s="6"/>
      <c r="I15" s="6"/>
      <c r="J15" s="6"/>
      <c r="K15" s="6">
        <v>2</v>
      </c>
      <c r="L15" s="6">
        <v>1</v>
      </c>
      <c r="M15" s="6"/>
      <c r="N15" s="6"/>
      <c r="O15" s="24"/>
      <c r="P15" s="24"/>
      <c r="Q15" s="6"/>
      <c r="R15" s="24"/>
      <c r="S15" s="24"/>
      <c r="T15" s="24"/>
      <c r="U15" s="24"/>
      <c r="V15" s="24"/>
      <c r="W15" s="24"/>
      <c r="X15" s="10">
        <v>3</v>
      </c>
      <c r="Y15" s="4"/>
      <c r="Z15" s="4"/>
      <c r="AA15" s="23">
        <f t="shared" si="3"/>
        <v>358.19</v>
      </c>
      <c r="AB15" s="23">
        <v>301</v>
      </c>
      <c r="AC15" s="23">
        <f>AB15*(1+HOLDS!$Z$303/100)</f>
        <v>301</v>
      </c>
      <c r="AD15" s="10"/>
      <c r="AE15" s="10"/>
      <c r="AF15" s="23">
        <v>5</v>
      </c>
    </row>
    <row r="16" spans="2:35" ht="18.75" x14ac:dyDescent="0.3">
      <c r="B16" s="123" t="s">
        <v>1108</v>
      </c>
      <c r="C16" s="7" t="s">
        <v>1144</v>
      </c>
      <c r="D16" s="7" t="str">
        <f t="shared" si="0"/>
        <v>XXL</v>
      </c>
      <c r="E16" s="7" t="s">
        <v>233</v>
      </c>
      <c r="F16" s="7" t="str">
        <f t="shared" si="1"/>
        <v/>
      </c>
      <c r="G16" s="7">
        <v>4</v>
      </c>
      <c r="H16" s="6"/>
      <c r="I16" s="6"/>
      <c r="J16" s="6"/>
      <c r="K16" s="6"/>
      <c r="L16" s="6"/>
      <c r="M16" s="6">
        <v>3</v>
      </c>
      <c r="N16" s="6">
        <v>1</v>
      </c>
      <c r="O16" s="24"/>
      <c r="P16" s="24"/>
      <c r="Q16" s="6"/>
      <c r="R16" s="24"/>
      <c r="S16" s="24"/>
      <c r="T16" s="24"/>
      <c r="U16" s="24"/>
      <c r="V16" s="24"/>
      <c r="W16" s="24"/>
      <c r="X16" s="10">
        <v>4</v>
      </c>
      <c r="Y16" s="4"/>
      <c r="Z16" s="4"/>
      <c r="AA16" s="23">
        <f t="shared" si="3"/>
        <v>341.53</v>
      </c>
      <c r="AB16" s="23">
        <v>287</v>
      </c>
      <c r="AC16" s="23">
        <f>AB16*(1+HOLDS!$Z$303/100)</f>
        <v>287</v>
      </c>
      <c r="AD16" s="10"/>
      <c r="AE16" s="10"/>
      <c r="AF16" s="23">
        <v>4.7</v>
      </c>
    </row>
    <row r="17" spans="2:32" ht="18.75" x14ac:dyDescent="0.3">
      <c r="B17" s="123" t="s">
        <v>1110</v>
      </c>
      <c r="C17" s="7" t="s">
        <v>1145</v>
      </c>
      <c r="D17" s="7" t="str">
        <f t="shared" si="0"/>
        <v>XL/XXL</v>
      </c>
      <c r="E17" s="7" t="s">
        <v>1093</v>
      </c>
      <c r="F17" s="7" t="str">
        <f t="shared" si="1"/>
        <v/>
      </c>
      <c r="G17" s="7">
        <v>6</v>
      </c>
      <c r="H17" s="6"/>
      <c r="I17" s="6">
        <v>1</v>
      </c>
      <c r="J17" s="6">
        <v>1</v>
      </c>
      <c r="K17" s="6">
        <v>3</v>
      </c>
      <c r="L17" s="6">
        <v>1</v>
      </c>
      <c r="M17" s="6"/>
      <c r="N17" s="6"/>
      <c r="O17" s="24"/>
      <c r="P17" s="24"/>
      <c r="Q17" s="6"/>
      <c r="R17" s="24"/>
      <c r="S17" s="24"/>
      <c r="T17" s="24"/>
      <c r="U17" s="24"/>
      <c r="V17" s="24"/>
      <c r="W17" s="24"/>
      <c r="X17" s="10">
        <v>6</v>
      </c>
      <c r="Y17" s="4"/>
      <c r="Z17" s="4"/>
      <c r="AA17" s="23">
        <f t="shared" si="3"/>
        <v>267.75</v>
      </c>
      <c r="AB17" s="23">
        <v>225</v>
      </c>
      <c r="AC17" s="23">
        <f>AB17*(1+HOLDS!$Z$303/100)</f>
        <v>225</v>
      </c>
      <c r="AD17" s="10"/>
      <c r="AE17" s="10"/>
      <c r="AF17" s="23">
        <v>3.5</v>
      </c>
    </row>
    <row r="18" spans="2:32" ht="18.75" x14ac:dyDescent="0.3">
      <c r="B18" s="123" t="s">
        <v>1111</v>
      </c>
      <c r="C18" s="7" t="s">
        <v>1146</v>
      </c>
      <c r="D18" s="7" t="str">
        <f t="shared" si="0"/>
        <v>XL</v>
      </c>
      <c r="E18" s="7" t="s">
        <v>10</v>
      </c>
      <c r="F18" s="7" t="str">
        <f t="shared" si="1"/>
        <v/>
      </c>
      <c r="G18" s="7">
        <v>3</v>
      </c>
      <c r="H18" s="6"/>
      <c r="I18" s="6"/>
      <c r="J18" s="6">
        <v>3</v>
      </c>
      <c r="K18" s="6"/>
      <c r="L18" s="6"/>
      <c r="M18" s="6"/>
      <c r="N18" s="6"/>
      <c r="O18" s="24"/>
      <c r="P18" s="24"/>
      <c r="Q18" s="6"/>
      <c r="R18" s="24"/>
      <c r="S18" s="24"/>
      <c r="T18" s="24"/>
      <c r="U18" s="24"/>
      <c r="V18" s="24"/>
      <c r="W18" s="24"/>
      <c r="X18" s="10">
        <v>3</v>
      </c>
      <c r="Y18" s="4"/>
      <c r="Z18" s="4"/>
      <c r="AA18" s="23">
        <f t="shared" si="3"/>
        <v>227.29</v>
      </c>
      <c r="AB18" s="23">
        <v>191</v>
      </c>
      <c r="AC18" s="23">
        <f>AB18*(1+HOLDS!$Z$303/100)</f>
        <v>191</v>
      </c>
      <c r="AD18" s="10"/>
      <c r="AE18" s="10"/>
      <c r="AF18" s="23">
        <v>3.1</v>
      </c>
    </row>
    <row r="19" spans="2:32" ht="18.75" x14ac:dyDescent="0.3">
      <c r="B19" s="123" t="s">
        <v>1112</v>
      </c>
      <c r="C19" s="7" t="s">
        <v>1147</v>
      </c>
      <c r="D19" s="7" t="str">
        <f t="shared" si="0"/>
        <v>XL</v>
      </c>
      <c r="E19" s="7" t="s">
        <v>10</v>
      </c>
      <c r="F19" s="7" t="str">
        <f t="shared" si="1"/>
        <v/>
      </c>
      <c r="G19" s="7">
        <v>6</v>
      </c>
      <c r="H19" s="6"/>
      <c r="I19" s="6">
        <v>1</v>
      </c>
      <c r="J19" s="6">
        <v>2</v>
      </c>
      <c r="K19" s="6">
        <v>3</v>
      </c>
      <c r="L19" s="6"/>
      <c r="M19" s="6"/>
      <c r="N19" s="6"/>
      <c r="O19" s="24"/>
      <c r="P19" s="24"/>
      <c r="Q19" s="6"/>
      <c r="R19" s="24"/>
      <c r="S19" s="24"/>
      <c r="T19" s="24"/>
      <c r="U19" s="24"/>
      <c r="V19" s="24"/>
      <c r="W19" s="24"/>
      <c r="X19" s="10">
        <v>6</v>
      </c>
      <c r="Y19" s="4"/>
      <c r="Z19" s="4"/>
      <c r="AA19" s="23">
        <f t="shared" si="3"/>
        <v>218.95999999999998</v>
      </c>
      <c r="AB19" s="23">
        <v>184</v>
      </c>
      <c r="AC19" s="23">
        <f>AB19*(1+HOLDS!$Z$303/100)</f>
        <v>184</v>
      </c>
      <c r="AD19" s="10"/>
      <c r="AE19" s="10"/>
      <c r="AF19" s="23">
        <v>2.8</v>
      </c>
    </row>
    <row r="20" spans="2:32" ht="18.75" x14ac:dyDescent="0.3">
      <c r="B20" s="123" t="s">
        <v>1113</v>
      </c>
      <c r="C20" s="7" t="s">
        <v>1148</v>
      </c>
      <c r="D20" s="7" t="str">
        <f t="shared" si="0"/>
        <v>XL</v>
      </c>
      <c r="E20" s="7" t="s">
        <v>10</v>
      </c>
      <c r="F20" s="7" t="str">
        <f t="shared" si="1"/>
        <v/>
      </c>
      <c r="G20" s="7">
        <v>6</v>
      </c>
      <c r="H20" s="6"/>
      <c r="I20" s="6"/>
      <c r="J20" s="6"/>
      <c r="K20" s="6">
        <v>2</v>
      </c>
      <c r="L20" s="6">
        <v>2</v>
      </c>
      <c r="M20" s="6">
        <v>1</v>
      </c>
      <c r="N20" s="6">
        <v>1</v>
      </c>
      <c r="O20" s="24"/>
      <c r="P20" s="24"/>
      <c r="Q20" s="6"/>
      <c r="R20" s="24"/>
      <c r="S20" s="24"/>
      <c r="T20" s="24"/>
      <c r="U20" s="24"/>
      <c r="V20" s="24"/>
      <c r="W20" s="24"/>
      <c r="X20" s="10">
        <v>6</v>
      </c>
      <c r="Y20" s="4"/>
      <c r="Z20" s="4"/>
      <c r="AA20" s="23">
        <f t="shared" si="3"/>
        <v>322.49</v>
      </c>
      <c r="AB20" s="23">
        <v>271</v>
      </c>
      <c r="AC20" s="23">
        <f>AB20*(1+HOLDS!$Z$303/100)</f>
        <v>271</v>
      </c>
      <c r="AD20" s="10"/>
      <c r="AE20" s="10"/>
      <c r="AF20" s="23">
        <v>4.3</v>
      </c>
    </row>
    <row r="21" spans="2:32" ht="18.75" x14ac:dyDescent="0.3">
      <c r="B21" s="123" t="s">
        <v>1121</v>
      </c>
      <c r="C21" s="7" t="s">
        <v>1149</v>
      </c>
      <c r="D21" s="7" t="str">
        <f t="shared" si="0"/>
        <v>L/XL</v>
      </c>
      <c r="E21" s="7" t="s">
        <v>1094</v>
      </c>
      <c r="F21" s="7" t="str">
        <f t="shared" si="1"/>
        <v/>
      </c>
      <c r="G21" s="7">
        <v>6</v>
      </c>
      <c r="H21" s="6">
        <v>5</v>
      </c>
      <c r="I21" s="6">
        <v>1</v>
      </c>
      <c r="J21" s="6"/>
      <c r="K21" s="6"/>
      <c r="L21" s="6"/>
      <c r="M21" s="6"/>
      <c r="N21" s="6"/>
      <c r="O21" s="24"/>
      <c r="P21" s="24"/>
      <c r="Q21" s="6"/>
      <c r="R21" s="24"/>
      <c r="S21" s="24"/>
      <c r="T21" s="24"/>
      <c r="U21" s="24"/>
      <c r="V21" s="24"/>
      <c r="W21" s="24"/>
      <c r="X21" s="10">
        <v>6</v>
      </c>
      <c r="Y21" s="4"/>
      <c r="Z21" s="4"/>
      <c r="AA21" s="23">
        <f t="shared" si="3"/>
        <v>233.23999999999998</v>
      </c>
      <c r="AB21" s="23">
        <v>196</v>
      </c>
      <c r="AC21" s="23">
        <f>AB21*(1+HOLDS!$Z$303/100)</f>
        <v>196</v>
      </c>
      <c r="AD21" s="10"/>
      <c r="AE21" s="10"/>
      <c r="AF21" s="23">
        <v>3</v>
      </c>
    </row>
    <row r="22" spans="2:32" ht="18.75" x14ac:dyDescent="0.3">
      <c r="B22" s="123" t="s">
        <v>1122</v>
      </c>
      <c r="C22" s="7" t="s">
        <v>1150</v>
      </c>
      <c r="D22" s="7" t="str">
        <f t="shared" si="0"/>
        <v>L/XL</v>
      </c>
      <c r="E22" s="7" t="s">
        <v>1094</v>
      </c>
      <c r="F22" s="7" t="str">
        <f t="shared" si="1"/>
        <v/>
      </c>
      <c r="G22" s="7">
        <v>6</v>
      </c>
      <c r="H22" s="6"/>
      <c r="I22" s="6">
        <v>3</v>
      </c>
      <c r="J22" s="6">
        <v>3</v>
      </c>
      <c r="K22" s="6"/>
      <c r="L22" s="6"/>
      <c r="M22" s="6"/>
      <c r="N22" s="6"/>
      <c r="O22" s="24"/>
      <c r="P22" s="24"/>
      <c r="Q22" s="6"/>
      <c r="R22" s="24"/>
      <c r="S22" s="24"/>
      <c r="T22" s="24"/>
      <c r="U22" s="24"/>
      <c r="V22" s="24"/>
      <c r="W22" s="24"/>
      <c r="X22" s="10">
        <v>6</v>
      </c>
      <c r="Y22" s="4"/>
      <c r="Z22" s="4"/>
      <c r="AA22" s="23">
        <f t="shared" si="3"/>
        <v>290.36</v>
      </c>
      <c r="AB22" s="23">
        <v>244</v>
      </c>
      <c r="AC22" s="23">
        <f>AB22*(1+HOLDS!$Z$303/100)</f>
        <v>244</v>
      </c>
      <c r="AD22" s="10"/>
      <c r="AE22" s="10"/>
      <c r="AF22" s="23">
        <v>4.0999999999999996</v>
      </c>
    </row>
    <row r="23" spans="2:32" ht="18.75" x14ac:dyDescent="0.3">
      <c r="B23" s="123" t="s">
        <v>1123</v>
      </c>
      <c r="C23" s="7" t="s">
        <v>1151</v>
      </c>
      <c r="D23" s="7" t="str">
        <f t="shared" si="0"/>
        <v>L</v>
      </c>
      <c r="E23" s="7" t="s">
        <v>76</v>
      </c>
      <c r="F23" s="7" t="str">
        <f t="shared" si="1"/>
        <v/>
      </c>
      <c r="G23" s="7">
        <v>12</v>
      </c>
      <c r="H23" s="6">
        <v>4</v>
      </c>
      <c r="I23" s="6">
        <v>7</v>
      </c>
      <c r="J23" s="6">
        <v>1</v>
      </c>
      <c r="K23" s="6"/>
      <c r="L23" s="6"/>
      <c r="M23" s="6"/>
      <c r="N23" s="6"/>
      <c r="O23" s="24"/>
      <c r="P23" s="24"/>
      <c r="Q23" s="6"/>
      <c r="R23" s="24"/>
      <c r="S23" s="24"/>
      <c r="T23" s="24"/>
      <c r="U23" s="24"/>
      <c r="V23" s="24"/>
      <c r="W23" s="24"/>
      <c r="X23" s="10">
        <v>12</v>
      </c>
      <c r="Y23" s="4"/>
      <c r="Z23" s="4"/>
      <c r="AA23" s="23">
        <f t="shared" si="3"/>
        <v>415.31</v>
      </c>
      <c r="AB23" s="23">
        <v>349</v>
      </c>
      <c r="AC23" s="23">
        <f>AB23*(1+HOLDS!$Z$303/100)</f>
        <v>349</v>
      </c>
      <c r="AD23" s="10"/>
      <c r="AE23" s="10"/>
      <c r="AF23" s="23">
        <v>5.8</v>
      </c>
    </row>
    <row r="24" spans="2:32" ht="18.75" x14ac:dyDescent="0.3">
      <c r="B24" s="123" t="s">
        <v>1124</v>
      </c>
      <c r="C24" s="7" t="s">
        <v>1152</v>
      </c>
      <c r="D24" s="7" t="str">
        <f t="shared" si="0"/>
        <v>L</v>
      </c>
      <c r="E24" s="7" t="s">
        <v>76</v>
      </c>
      <c r="F24" s="7" t="str">
        <f t="shared" si="1"/>
        <v/>
      </c>
      <c r="G24" s="7">
        <v>6</v>
      </c>
      <c r="H24" s="6">
        <v>6</v>
      </c>
      <c r="I24" s="6"/>
      <c r="J24" s="6"/>
      <c r="K24" s="6"/>
      <c r="L24" s="6"/>
      <c r="M24" s="6"/>
      <c r="N24" s="6"/>
      <c r="O24" s="24"/>
      <c r="P24" s="24"/>
      <c r="Q24" s="6"/>
      <c r="R24" s="24"/>
      <c r="S24" s="24"/>
      <c r="T24" s="24"/>
      <c r="U24" s="24"/>
      <c r="V24" s="24"/>
      <c r="W24" s="24"/>
      <c r="X24" s="10">
        <v>6</v>
      </c>
      <c r="Y24" s="4"/>
      <c r="Z24" s="4"/>
      <c r="AA24" s="23">
        <f t="shared" si="3"/>
        <v>179.69</v>
      </c>
      <c r="AB24" s="23">
        <v>151</v>
      </c>
      <c r="AC24" s="23">
        <f>AB24*(1+HOLDS!$Z$303/100)</f>
        <v>151</v>
      </c>
      <c r="AD24" s="10"/>
      <c r="AE24" s="10"/>
      <c r="AF24" s="23">
        <v>2.5</v>
      </c>
    </row>
    <row r="25" spans="2:32" ht="18.75" x14ac:dyDescent="0.3">
      <c r="B25" s="123" t="s">
        <v>1125</v>
      </c>
      <c r="C25" s="7" t="s">
        <v>1153</v>
      </c>
      <c r="D25" s="7" t="str">
        <f t="shared" si="0"/>
        <v>L</v>
      </c>
      <c r="E25" s="7" t="s">
        <v>76</v>
      </c>
      <c r="F25" s="7" t="str">
        <f t="shared" si="1"/>
        <v/>
      </c>
      <c r="G25" s="7">
        <v>6</v>
      </c>
      <c r="H25" s="6">
        <v>6</v>
      </c>
      <c r="I25" s="6"/>
      <c r="J25" s="6"/>
      <c r="K25" s="6"/>
      <c r="L25" s="6"/>
      <c r="M25" s="6"/>
      <c r="N25" s="6"/>
      <c r="O25" s="24"/>
      <c r="P25" s="24"/>
      <c r="Q25" s="6"/>
      <c r="R25" s="24"/>
      <c r="S25" s="24"/>
      <c r="T25" s="24"/>
      <c r="U25" s="24"/>
      <c r="V25" s="24"/>
      <c r="W25" s="24"/>
      <c r="X25" s="10">
        <v>6</v>
      </c>
      <c r="Y25" s="4"/>
      <c r="Z25" s="4"/>
      <c r="AA25" s="23">
        <f t="shared" si="3"/>
        <v>191.59</v>
      </c>
      <c r="AB25" s="23">
        <v>161</v>
      </c>
      <c r="AC25" s="23">
        <f>AB25*(1+HOLDS!$Z$303/100)</f>
        <v>161</v>
      </c>
      <c r="AD25" s="10"/>
      <c r="AE25" s="10"/>
      <c r="AF25" s="23">
        <v>2.4</v>
      </c>
    </row>
    <row r="26" spans="2:32" ht="18.75" x14ac:dyDescent="0.3">
      <c r="B26" s="123" t="s">
        <v>1126</v>
      </c>
      <c r="C26" s="7" t="s">
        <v>1154</v>
      </c>
      <c r="D26" s="7" t="str">
        <f t="shared" si="0"/>
        <v>L</v>
      </c>
      <c r="E26" s="7" t="s">
        <v>76</v>
      </c>
      <c r="F26" s="7" t="str">
        <f t="shared" si="1"/>
        <v/>
      </c>
      <c r="G26" s="7">
        <v>6</v>
      </c>
      <c r="H26" s="6"/>
      <c r="I26" s="6">
        <v>2</v>
      </c>
      <c r="J26" s="6">
        <v>4</v>
      </c>
      <c r="K26" s="6"/>
      <c r="L26" s="6"/>
      <c r="M26" s="6"/>
      <c r="N26" s="6"/>
      <c r="O26" s="24"/>
      <c r="P26" s="24"/>
      <c r="Q26" s="6"/>
      <c r="R26" s="24"/>
      <c r="S26" s="24"/>
      <c r="T26" s="24"/>
      <c r="U26" s="24"/>
      <c r="V26" s="24"/>
      <c r="W26" s="24"/>
      <c r="X26" s="10">
        <v>6</v>
      </c>
      <c r="Y26" s="4"/>
      <c r="Z26" s="4"/>
      <c r="AA26" s="23">
        <f t="shared" si="3"/>
        <v>179.69</v>
      </c>
      <c r="AB26" s="23">
        <v>151</v>
      </c>
      <c r="AC26" s="23">
        <f>AB26*(1+HOLDS!$Z$303/100)</f>
        <v>151</v>
      </c>
      <c r="AD26" s="10"/>
      <c r="AE26" s="10"/>
      <c r="AF26" s="23">
        <v>2.5</v>
      </c>
    </row>
    <row r="27" spans="2:32" ht="18.75" x14ac:dyDescent="0.3">
      <c r="B27" s="123" t="s">
        <v>1127</v>
      </c>
      <c r="C27" s="7" t="s">
        <v>1155</v>
      </c>
      <c r="D27" s="7" t="str">
        <f t="shared" si="0"/>
        <v>L</v>
      </c>
      <c r="E27" s="7" t="s">
        <v>76</v>
      </c>
      <c r="F27" s="7" t="str">
        <f t="shared" si="1"/>
        <v/>
      </c>
      <c r="G27" s="7">
        <v>6</v>
      </c>
      <c r="H27" s="6"/>
      <c r="I27" s="6"/>
      <c r="J27" s="6">
        <v>1</v>
      </c>
      <c r="K27" s="6">
        <v>1</v>
      </c>
      <c r="L27" s="6">
        <v>1</v>
      </c>
      <c r="M27" s="6">
        <v>1</v>
      </c>
      <c r="N27" s="6"/>
      <c r="O27" s="24"/>
      <c r="P27" s="24"/>
      <c r="Q27" s="6"/>
      <c r="R27" s="24"/>
      <c r="S27" s="24"/>
      <c r="T27" s="24"/>
      <c r="U27" s="24"/>
      <c r="V27" s="24"/>
      <c r="W27" s="24"/>
      <c r="X27" s="10">
        <v>6</v>
      </c>
      <c r="Y27" s="4"/>
      <c r="Z27" s="4"/>
      <c r="AA27" s="23">
        <f t="shared" si="3"/>
        <v>218.95999999999998</v>
      </c>
      <c r="AB27" s="23">
        <v>184</v>
      </c>
      <c r="AC27" s="23">
        <f>AB27*(1+HOLDS!$Z$303/100)</f>
        <v>184</v>
      </c>
      <c r="AD27" s="10"/>
      <c r="AE27" s="10"/>
      <c r="AF27" s="23">
        <v>2.8</v>
      </c>
    </row>
    <row r="28" spans="2:32" ht="18.75" x14ac:dyDescent="0.3">
      <c r="B28" s="123" t="s">
        <v>1115</v>
      </c>
      <c r="C28" s="7" t="s">
        <v>1156</v>
      </c>
      <c r="D28" s="7" t="str">
        <f t="shared" si="0"/>
        <v>M</v>
      </c>
      <c r="E28" s="7" t="s">
        <v>3</v>
      </c>
      <c r="F28" s="7" t="str">
        <f t="shared" si="1"/>
        <v/>
      </c>
      <c r="G28" s="7">
        <v>12</v>
      </c>
      <c r="H28" s="6">
        <v>12</v>
      </c>
      <c r="I28" s="6"/>
      <c r="J28" s="6"/>
      <c r="K28" s="6"/>
      <c r="L28" s="6"/>
      <c r="M28" s="6"/>
      <c r="N28" s="6"/>
      <c r="O28" s="24"/>
      <c r="P28" s="24"/>
      <c r="Q28" s="6"/>
      <c r="R28" s="24"/>
      <c r="S28" s="24"/>
      <c r="T28" s="24"/>
      <c r="U28" s="24"/>
      <c r="V28" s="24"/>
      <c r="W28" s="24"/>
      <c r="X28" s="10">
        <v>12</v>
      </c>
      <c r="Y28" s="4"/>
      <c r="Z28" s="4"/>
      <c r="AA28" s="23">
        <f t="shared" si="3"/>
        <v>159.45999999999998</v>
      </c>
      <c r="AB28" s="23">
        <v>134</v>
      </c>
      <c r="AC28" s="23">
        <f>AB28*(1+HOLDS!$Z$303/100)</f>
        <v>134</v>
      </c>
      <c r="AD28" s="10"/>
      <c r="AE28" s="10"/>
      <c r="AF28" s="23">
        <v>2.1</v>
      </c>
    </row>
    <row r="29" spans="2:32" ht="18.75" x14ac:dyDescent="0.3">
      <c r="B29" s="123" t="s">
        <v>1116</v>
      </c>
      <c r="C29" s="7" t="s">
        <v>1157</v>
      </c>
      <c r="D29" s="7" t="str">
        <f t="shared" si="0"/>
        <v>M (Screw-On)</v>
      </c>
      <c r="E29" s="7" t="s">
        <v>3</v>
      </c>
      <c r="F29" s="7" t="str">
        <f t="shared" si="1"/>
        <v xml:space="preserve"> (Screw-On)</v>
      </c>
      <c r="G29" s="7">
        <v>6</v>
      </c>
      <c r="H29" s="6"/>
      <c r="I29" s="6"/>
      <c r="J29" s="6"/>
      <c r="K29" s="6"/>
      <c r="L29" s="6"/>
      <c r="M29" s="6"/>
      <c r="N29" s="6"/>
      <c r="O29" s="24"/>
      <c r="P29" s="24"/>
      <c r="Q29" s="6"/>
      <c r="R29" s="24"/>
      <c r="S29" s="24"/>
      <c r="T29" s="24"/>
      <c r="U29" s="24"/>
      <c r="V29" s="24"/>
      <c r="W29" s="24"/>
      <c r="X29" s="10">
        <v>12</v>
      </c>
      <c r="Y29" s="4"/>
      <c r="Z29" s="4"/>
      <c r="AA29" s="23">
        <f t="shared" si="3"/>
        <v>63.07</v>
      </c>
      <c r="AB29" s="23">
        <v>53</v>
      </c>
      <c r="AC29" s="23">
        <f>AB29*(1+HOLDS!$Z$303/100)</f>
        <v>53</v>
      </c>
      <c r="AD29" s="10"/>
      <c r="AE29" s="10"/>
      <c r="AF29" s="23">
        <v>0.8</v>
      </c>
    </row>
    <row r="30" spans="2:32" ht="18.75" x14ac:dyDescent="0.3">
      <c r="B30" s="123" t="s">
        <v>1117</v>
      </c>
      <c r="C30" s="7" t="s">
        <v>1158</v>
      </c>
      <c r="D30" s="7" t="str">
        <f t="shared" si="0"/>
        <v>M</v>
      </c>
      <c r="E30" s="7" t="s">
        <v>3</v>
      </c>
      <c r="F30" s="7" t="str">
        <f t="shared" si="1"/>
        <v/>
      </c>
      <c r="G30" s="7">
        <v>6</v>
      </c>
      <c r="H30" s="6">
        <v>6</v>
      </c>
      <c r="I30" s="6"/>
      <c r="J30" s="6"/>
      <c r="K30" s="6"/>
      <c r="L30" s="6"/>
      <c r="M30" s="6"/>
      <c r="N30" s="6"/>
      <c r="O30" s="24"/>
      <c r="P30" s="24"/>
      <c r="Q30" s="6"/>
      <c r="R30" s="24"/>
      <c r="S30" s="24"/>
      <c r="T30" s="24"/>
      <c r="U30" s="24"/>
      <c r="V30" s="24"/>
      <c r="W30" s="24"/>
      <c r="X30" s="10">
        <v>6</v>
      </c>
      <c r="Y30" s="4"/>
      <c r="Z30" s="4"/>
      <c r="AA30" s="23">
        <f t="shared" si="3"/>
        <v>103.53</v>
      </c>
      <c r="AB30" s="23">
        <v>87</v>
      </c>
      <c r="AC30" s="23">
        <f>AB30*(1+HOLDS!$Z$303/100)</f>
        <v>87</v>
      </c>
      <c r="AD30" s="10"/>
      <c r="AE30" s="10"/>
      <c r="AF30" s="23">
        <v>1.4</v>
      </c>
    </row>
    <row r="31" spans="2:32" ht="18.75" x14ac:dyDescent="0.3">
      <c r="B31" s="123" t="s">
        <v>1118</v>
      </c>
      <c r="C31" s="7" t="s">
        <v>1159</v>
      </c>
      <c r="D31" s="7" t="str">
        <f t="shared" si="0"/>
        <v>M</v>
      </c>
      <c r="E31" s="7" t="s">
        <v>3</v>
      </c>
      <c r="F31" s="7" t="str">
        <f t="shared" si="1"/>
        <v/>
      </c>
      <c r="G31" s="7">
        <v>6</v>
      </c>
      <c r="H31" s="6">
        <v>6</v>
      </c>
      <c r="I31" s="6"/>
      <c r="J31" s="6"/>
      <c r="K31" s="6"/>
      <c r="L31" s="6"/>
      <c r="M31" s="6"/>
      <c r="N31" s="6"/>
      <c r="O31" s="24"/>
      <c r="P31" s="24"/>
      <c r="Q31" s="6"/>
      <c r="R31" s="24"/>
      <c r="S31" s="24"/>
      <c r="T31" s="24"/>
      <c r="U31" s="24"/>
      <c r="V31" s="24"/>
      <c r="W31" s="24"/>
      <c r="X31" s="10">
        <v>6</v>
      </c>
      <c r="Y31" s="4"/>
      <c r="Z31" s="4"/>
      <c r="AA31" s="23">
        <f t="shared" si="3"/>
        <v>110.67</v>
      </c>
      <c r="AB31" s="23">
        <v>93</v>
      </c>
      <c r="AC31" s="23">
        <f>AB31*(1+HOLDS!$Z$303/100)</f>
        <v>93</v>
      </c>
      <c r="AD31" s="10"/>
      <c r="AE31" s="10"/>
      <c r="AF31" s="23">
        <v>1.5</v>
      </c>
    </row>
    <row r="32" spans="2:32" ht="18.75" x14ac:dyDescent="0.3">
      <c r="B32" s="123" t="s">
        <v>1119</v>
      </c>
      <c r="C32" s="7" t="s">
        <v>1160</v>
      </c>
      <c r="D32" s="7" t="str">
        <f t="shared" si="0"/>
        <v>M</v>
      </c>
      <c r="E32" s="7" t="s">
        <v>3</v>
      </c>
      <c r="F32" s="7" t="str">
        <f t="shared" si="1"/>
        <v/>
      </c>
      <c r="G32" s="7">
        <v>12</v>
      </c>
      <c r="H32" s="6">
        <v>12</v>
      </c>
      <c r="I32" s="6"/>
      <c r="J32" s="6"/>
      <c r="K32" s="6"/>
      <c r="L32" s="6"/>
      <c r="M32" s="6"/>
      <c r="N32" s="6"/>
      <c r="O32" s="24"/>
      <c r="P32" s="24"/>
      <c r="Q32" s="6"/>
      <c r="R32" s="24"/>
      <c r="S32" s="24"/>
      <c r="T32" s="24"/>
      <c r="U32" s="24"/>
      <c r="V32" s="24"/>
      <c r="W32" s="24"/>
      <c r="X32" s="10">
        <v>12</v>
      </c>
      <c r="Y32" s="4"/>
      <c r="Z32" s="4"/>
      <c r="AA32" s="23">
        <f t="shared" si="3"/>
        <v>139.22999999999999</v>
      </c>
      <c r="AB32" s="23">
        <v>117</v>
      </c>
      <c r="AC32" s="23">
        <f>AB32*(1+HOLDS!$Z$303/100)</f>
        <v>117</v>
      </c>
      <c r="AD32" s="10"/>
      <c r="AE32" s="10"/>
      <c r="AF32" s="23">
        <v>1.8</v>
      </c>
    </row>
    <row r="33" spans="2:35" ht="18.75" x14ac:dyDescent="0.3">
      <c r="B33" s="123" t="s">
        <v>1120</v>
      </c>
      <c r="C33" s="7" t="s">
        <v>1161</v>
      </c>
      <c r="D33" s="7" t="str">
        <f t="shared" si="0"/>
        <v>M</v>
      </c>
      <c r="E33" s="7" t="s">
        <v>3</v>
      </c>
      <c r="F33" s="7" t="str">
        <f t="shared" si="1"/>
        <v/>
      </c>
      <c r="G33" s="7">
        <v>10</v>
      </c>
      <c r="H33" s="6"/>
      <c r="I33" s="6">
        <v>5</v>
      </c>
      <c r="J33" s="6">
        <v>1</v>
      </c>
      <c r="K33" s="6">
        <v>4</v>
      </c>
      <c r="L33" s="6"/>
      <c r="M33" s="6"/>
      <c r="N33" s="6"/>
      <c r="O33" s="24"/>
      <c r="P33" s="24"/>
      <c r="Q33" s="6"/>
      <c r="R33" s="24"/>
      <c r="S33" s="24"/>
      <c r="T33" s="24"/>
      <c r="U33" s="24"/>
      <c r="V33" s="24"/>
      <c r="W33" s="24"/>
      <c r="X33" s="10">
        <v>10</v>
      </c>
      <c r="Y33" s="4"/>
      <c r="Z33" s="4"/>
      <c r="AA33" s="23">
        <f t="shared" si="3"/>
        <v>205.87</v>
      </c>
      <c r="AB33" s="23">
        <v>173</v>
      </c>
      <c r="AC33" s="23">
        <f>AB33*(1+HOLDS!$Z$303/100)</f>
        <v>173</v>
      </c>
      <c r="AD33" s="10"/>
      <c r="AE33" s="10"/>
      <c r="AF33" s="23">
        <v>2.8</v>
      </c>
    </row>
    <row r="34" spans="2:35" ht="18.75" x14ac:dyDescent="0.3">
      <c r="B34" s="123" t="s">
        <v>1114</v>
      </c>
      <c r="C34" s="7" t="s">
        <v>1162</v>
      </c>
      <c r="D34" s="7" t="str">
        <f t="shared" si="0"/>
        <v>S/M (Screw-On)</v>
      </c>
      <c r="E34" s="7" t="s">
        <v>1095</v>
      </c>
      <c r="F34" s="7" t="str">
        <f t="shared" si="1"/>
        <v xml:space="preserve"> (Screw-On)</v>
      </c>
      <c r="G34" s="7">
        <v>30</v>
      </c>
      <c r="H34" s="6"/>
      <c r="I34" s="6"/>
      <c r="J34" s="6"/>
      <c r="K34" s="6"/>
      <c r="L34" s="6"/>
      <c r="M34" s="6"/>
      <c r="N34" s="6"/>
      <c r="O34" s="24"/>
      <c r="P34" s="24"/>
      <c r="Q34" s="6"/>
      <c r="R34" s="24"/>
      <c r="S34" s="24"/>
      <c r="T34" s="24"/>
      <c r="U34" s="24"/>
      <c r="V34" s="24"/>
      <c r="W34" s="24"/>
      <c r="X34" s="10">
        <v>60</v>
      </c>
      <c r="Y34" s="4"/>
      <c r="Z34" s="4"/>
      <c r="AA34" s="23">
        <f t="shared" si="3"/>
        <v>141.60999999999999</v>
      </c>
      <c r="AB34" s="23">
        <v>119</v>
      </c>
      <c r="AC34" s="23">
        <f>AB34*(1+HOLDS!$Z$303/100)</f>
        <v>119</v>
      </c>
      <c r="AD34" s="10"/>
      <c r="AE34" s="10"/>
      <c r="AF34" s="23">
        <v>1.5</v>
      </c>
    </row>
    <row r="35" spans="2:35" ht="18.75" x14ac:dyDescent="0.3">
      <c r="B35" s="123" t="s">
        <v>1109</v>
      </c>
      <c r="C35" s="7" t="s">
        <v>1163</v>
      </c>
      <c r="D35" s="7" t="str">
        <f t="shared" si="0"/>
        <v>XS/S (Screw-On)</v>
      </c>
      <c r="E35" s="7" t="s">
        <v>1096</v>
      </c>
      <c r="F35" s="7" t="str">
        <f t="shared" si="1"/>
        <v xml:space="preserve"> (Screw-On)</v>
      </c>
      <c r="G35" s="7">
        <v>20</v>
      </c>
      <c r="H35" s="6"/>
      <c r="I35" s="6"/>
      <c r="J35" s="6"/>
      <c r="K35" s="6"/>
      <c r="L35" s="6"/>
      <c r="M35" s="6"/>
      <c r="N35" s="6"/>
      <c r="O35" s="24"/>
      <c r="P35" s="24"/>
      <c r="Q35" s="6"/>
      <c r="R35" s="24"/>
      <c r="S35" s="24"/>
      <c r="T35" s="24"/>
      <c r="U35" s="24"/>
      <c r="V35" s="24"/>
      <c r="W35" s="24"/>
      <c r="X35" s="10">
        <v>40</v>
      </c>
      <c r="Y35" s="4"/>
      <c r="Z35" s="4"/>
      <c r="AA35" s="23">
        <f t="shared" si="3"/>
        <v>59.5</v>
      </c>
      <c r="AB35" s="23">
        <v>50</v>
      </c>
      <c r="AC35" s="23">
        <f>AB35*(1+HOLDS!$Z$303/100)</f>
        <v>50</v>
      </c>
      <c r="AD35" s="10"/>
      <c r="AE35" s="10"/>
      <c r="AF35" s="23">
        <v>0.5</v>
      </c>
    </row>
    <row r="36" spans="2:35" ht="18.75" x14ac:dyDescent="0.3">
      <c r="B36" s="123" t="s">
        <v>1047</v>
      </c>
      <c r="C36" s="153" t="s">
        <v>1044</v>
      </c>
      <c r="D36" s="7" t="str">
        <f t="shared" si="0"/>
        <v>S - XXL (Screw-On)</v>
      </c>
      <c r="E36" s="7" t="s">
        <v>1045</v>
      </c>
      <c r="F36" s="7" t="str">
        <f t="shared" si="1"/>
        <v xml:space="preserve"> (Screw-On)</v>
      </c>
      <c r="G36" s="7">
        <f>SUM(G37:G45)</f>
        <v>72</v>
      </c>
      <c r="H36" s="7">
        <f t="shared" ref="H36:X36" si="4">SUM(H37:H45)</f>
        <v>0</v>
      </c>
      <c r="I36" s="7">
        <f t="shared" si="4"/>
        <v>0</v>
      </c>
      <c r="J36" s="7">
        <f t="shared" si="4"/>
        <v>0</v>
      </c>
      <c r="K36" s="7">
        <f t="shared" si="4"/>
        <v>0</v>
      </c>
      <c r="L36" s="7">
        <f t="shared" si="4"/>
        <v>0</v>
      </c>
      <c r="M36" s="7">
        <f t="shared" si="4"/>
        <v>0</v>
      </c>
      <c r="N36" s="7">
        <f t="shared" si="4"/>
        <v>0</v>
      </c>
      <c r="O36" s="7">
        <f t="shared" si="4"/>
        <v>0</v>
      </c>
      <c r="P36" s="7">
        <f t="shared" si="4"/>
        <v>0</v>
      </c>
      <c r="Q36" s="7">
        <f t="shared" si="4"/>
        <v>0</v>
      </c>
      <c r="R36" s="7">
        <f t="shared" si="4"/>
        <v>0</v>
      </c>
      <c r="S36" s="7">
        <f t="shared" si="4"/>
        <v>0</v>
      </c>
      <c r="T36" s="7">
        <f t="shared" si="4"/>
        <v>0</v>
      </c>
      <c r="U36" s="7">
        <f t="shared" si="4"/>
        <v>0</v>
      </c>
      <c r="V36" s="7">
        <f t="shared" si="4"/>
        <v>0</v>
      </c>
      <c r="W36" s="7">
        <f t="shared" si="4"/>
        <v>0</v>
      </c>
      <c r="X36" s="7">
        <f t="shared" si="4"/>
        <v>222</v>
      </c>
      <c r="Y36" s="104"/>
      <c r="Z36" s="104"/>
      <c r="AA36" s="23">
        <f t="shared" ref="AA36:AA45" si="5">AC36*($AA$3/100+1)</f>
        <v>1698.0109999999997</v>
      </c>
      <c r="AB36" s="7">
        <f>SUM(AB37:AB45)*0.95</f>
        <v>1426.8999999999999</v>
      </c>
      <c r="AC36" s="23">
        <f>AB36*(1+HOLDS!$Z$303/100)</f>
        <v>1426.8999999999999</v>
      </c>
      <c r="AD36" s="10"/>
      <c r="AE36" s="10"/>
      <c r="AF36" s="7">
        <f>SUM(AF37:AF45)</f>
        <v>28.689999999999998</v>
      </c>
      <c r="AG36" s="105"/>
      <c r="AH36" s="105"/>
      <c r="AI36" s="105"/>
    </row>
    <row r="37" spans="2:35" ht="18.75" x14ac:dyDescent="0.3">
      <c r="B37" s="123" t="s">
        <v>1034</v>
      </c>
      <c r="C37" s="153" t="s">
        <v>1035</v>
      </c>
      <c r="D37" s="7" t="str">
        <f t="shared" ref="D37" si="6">CONCATENATE(E37,F37)</f>
        <v>XXL (Screw-On)</v>
      </c>
      <c r="E37" s="7" t="s">
        <v>233</v>
      </c>
      <c r="F37" s="7" t="str">
        <f t="shared" si="1"/>
        <v xml:space="preserve"> (Screw-On)</v>
      </c>
      <c r="G37" s="7">
        <v>6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452">
        <f>4*6</f>
        <v>24</v>
      </c>
      <c r="Y37" s="104"/>
      <c r="Z37" s="104"/>
      <c r="AA37" s="23">
        <f t="shared" si="5"/>
        <v>534.30999999999995</v>
      </c>
      <c r="AB37" s="6">
        <v>449</v>
      </c>
      <c r="AC37" s="23">
        <f>AB37*(1+HOLDS!$Z$303/100)</f>
        <v>449</v>
      </c>
      <c r="AD37" s="10"/>
      <c r="AE37" s="10"/>
      <c r="AF37" s="6">
        <v>9.14</v>
      </c>
      <c r="AG37" s="105"/>
      <c r="AH37" s="105"/>
      <c r="AI37" s="105"/>
    </row>
    <row r="38" spans="2:35" ht="18.75" x14ac:dyDescent="0.3">
      <c r="B38" s="123" t="s">
        <v>1032</v>
      </c>
      <c r="C38" s="153" t="s">
        <v>1036</v>
      </c>
      <c r="D38" s="7" t="str">
        <f t="shared" ref="D38:D45" si="7">CONCATENATE(E38,F38)</f>
        <v>L (Screw-On)</v>
      </c>
      <c r="E38" s="7" t="s">
        <v>76</v>
      </c>
      <c r="F38" s="7" t="str">
        <f t="shared" si="1"/>
        <v xml:space="preserve"> (Screw-On)</v>
      </c>
      <c r="G38" s="7">
        <v>6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452">
        <f>6*3</f>
        <v>18</v>
      </c>
      <c r="Y38" s="104"/>
      <c r="Z38" s="104"/>
      <c r="AA38" s="23">
        <f t="shared" si="5"/>
        <v>148.75</v>
      </c>
      <c r="AB38" s="6">
        <v>125</v>
      </c>
      <c r="AC38" s="23">
        <f>AB38*(1+HOLDS!$Z$303/100)</f>
        <v>125</v>
      </c>
      <c r="AD38" s="10"/>
      <c r="AE38" s="10"/>
      <c r="AF38" s="6">
        <v>2.21</v>
      </c>
      <c r="AG38" s="105"/>
      <c r="AH38" s="105"/>
      <c r="AI38" s="105"/>
    </row>
    <row r="39" spans="2:35" ht="18.75" x14ac:dyDescent="0.3">
      <c r="B39" s="123" t="s">
        <v>1033</v>
      </c>
      <c r="C39" s="153" t="s">
        <v>1037</v>
      </c>
      <c r="D39" s="7" t="str">
        <f t="shared" si="7"/>
        <v>XXL (Screw-On)</v>
      </c>
      <c r="E39" s="7" t="s">
        <v>233</v>
      </c>
      <c r="F39" s="7" t="str">
        <f t="shared" si="1"/>
        <v xml:space="preserve"> (Screw-On)</v>
      </c>
      <c r="G39" s="7">
        <v>6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452">
        <f>6*6</f>
        <v>36</v>
      </c>
      <c r="Y39" s="104"/>
      <c r="Z39" s="104"/>
      <c r="AA39" s="23">
        <f t="shared" si="5"/>
        <v>415.31</v>
      </c>
      <c r="AB39" s="6">
        <v>349</v>
      </c>
      <c r="AC39" s="23">
        <f>AB39*(1+HOLDS!$Z$303/100)</f>
        <v>349</v>
      </c>
      <c r="AD39" s="10"/>
      <c r="AE39" s="10"/>
      <c r="AF39" s="6">
        <v>6.93</v>
      </c>
      <c r="AG39" s="105"/>
      <c r="AH39" s="105"/>
      <c r="AI39" s="105"/>
    </row>
    <row r="40" spans="2:35" ht="18.75" x14ac:dyDescent="0.3">
      <c r="B40" s="123" t="s">
        <v>1031</v>
      </c>
      <c r="C40" s="153" t="s">
        <v>1038</v>
      </c>
      <c r="D40" s="7" t="str">
        <f t="shared" si="7"/>
        <v>L (Screw-On)</v>
      </c>
      <c r="E40" s="7" t="s">
        <v>76</v>
      </c>
      <c r="F40" s="7" t="str">
        <f t="shared" si="1"/>
        <v xml:space="preserve"> (Screw-On)</v>
      </c>
      <c r="G40" s="7">
        <v>6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452">
        <f>4*6</f>
        <v>24</v>
      </c>
      <c r="Y40" s="104"/>
      <c r="Z40" s="104"/>
      <c r="AA40" s="23">
        <f t="shared" si="5"/>
        <v>165.41</v>
      </c>
      <c r="AB40" s="6">
        <v>139</v>
      </c>
      <c r="AC40" s="23">
        <f>AB40*(1+HOLDS!$Z$303/100)</f>
        <v>139</v>
      </c>
      <c r="AD40" s="10"/>
      <c r="AE40" s="10"/>
      <c r="AF40" s="6">
        <v>2.52</v>
      </c>
      <c r="AG40" s="105"/>
      <c r="AH40" s="105"/>
      <c r="AI40" s="105"/>
    </row>
    <row r="41" spans="2:35" ht="18.75" x14ac:dyDescent="0.3">
      <c r="B41" s="123" t="s">
        <v>1029</v>
      </c>
      <c r="C41" s="153" t="s">
        <v>1039</v>
      </c>
      <c r="D41" s="7" t="str">
        <f t="shared" si="7"/>
        <v>M (Screw-On)</v>
      </c>
      <c r="E41" s="7" t="s">
        <v>3</v>
      </c>
      <c r="F41" s="7" t="str">
        <f t="shared" si="1"/>
        <v xml:space="preserve"> (Screw-On)</v>
      </c>
      <c r="G41" s="7">
        <v>6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452">
        <f>4*6</f>
        <v>24</v>
      </c>
      <c r="Y41" s="104"/>
      <c r="Z41" s="104"/>
      <c r="AA41" s="23">
        <f t="shared" si="5"/>
        <v>105.91</v>
      </c>
      <c r="AB41" s="6">
        <v>89</v>
      </c>
      <c r="AC41" s="23">
        <f>AB41*(1+HOLDS!$Z$303/100)</f>
        <v>89</v>
      </c>
      <c r="AD41" s="10"/>
      <c r="AE41" s="10"/>
      <c r="AF41" s="6">
        <v>1.89</v>
      </c>
      <c r="AG41" s="105"/>
      <c r="AH41" s="105"/>
      <c r="AI41" s="105"/>
    </row>
    <row r="42" spans="2:35" ht="18.75" x14ac:dyDescent="0.3">
      <c r="B42" s="123" t="s">
        <v>1030</v>
      </c>
      <c r="C42" s="153" t="s">
        <v>1040</v>
      </c>
      <c r="D42" s="7" t="str">
        <f t="shared" si="7"/>
        <v>L (Screw-On)</v>
      </c>
      <c r="E42" s="7" t="s">
        <v>76</v>
      </c>
      <c r="F42" s="7" t="str">
        <f t="shared" si="1"/>
        <v xml:space="preserve"> (Screw-On)</v>
      </c>
      <c r="G42" s="7">
        <v>6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452">
        <f>4*6</f>
        <v>24</v>
      </c>
      <c r="Y42" s="104"/>
      <c r="Z42" s="104"/>
      <c r="AA42" s="23">
        <f t="shared" si="5"/>
        <v>171.35999999999999</v>
      </c>
      <c r="AB42" s="6">
        <v>144</v>
      </c>
      <c r="AC42" s="23">
        <f>AB42*(1+HOLDS!$Z$303/100)</f>
        <v>144</v>
      </c>
      <c r="AD42" s="10"/>
      <c r="AE42" s="10"/>
      <c r="AF42" s="6">
        <v>2.63</v>
      </c>
      <c r="AG42" s="105"/>
      <c r="AH42" s="105"/>
      <c r="AI42" s="105"/>
    </row>
    <row r="43" spans="2:35" ht="18.75" x14ac:dyDescent="0.3">
      <c r="B43" s="123" t="s">
        <v>1028</v>
      </c>
      <c r="C43" s="153" t="s">
        <v>1041</v>
      </c>
      <c r="D43" s="7" t="str">
        <f t="shared" si="7"/>
        <v>M (Screw-On)</v>
      </c>
      <c r="E43" s="7" t="s">
        <v>3</v>
      </c>
      <c r="F43" s="7" t="str">
        <f t="shared" si="1"/>
        <v xml:space="preserve"> (Screw-On)</v>
      </c>
      <c r="G43" s="7">
        <v>12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452">
        <f>12*2</f>
        <v>24</v>
      </c>
      <c r="Y43" s="104"/>
      <c r="Z43" s="104"/>
      <c r="AA43" s="23">
        <f t="shared" si="5"/>
        <v>105.91</v>
      </c>
      <c r="AB43" s="6">
        <v>89</v>
      </c>
      <c r="AC43" s="23">
        <f>AB43*(1+HOLDS!$Z$303/100)</f>
        <v>89</v>
      </c>
      <c r="AD43" s="10"/>
      <c r="AE43" s="10"/>
      <c r="AF43" s="6">
        <v>1.58</v>
      </c>
      <c r="AG43" s="105"/>
      <c r="AH43" s="105"/>
      <c r="AI43" s="105"/>
    </row>
    <row r="44" spans="2:35" ht="18.75" x14ac:dyDescent="0.3">
      <c r="B44" s="123" t="s">
        <v>1026</v>
      </c>
      <c r="C44" s="153" t="s">
        <v>1042</v>
      </c>
      <c r="D44" s="7" t="str">
        <f t="shared" si="7"/>
        <v>S (Screw-On)</v>
      </c>
      <c r="E44" s="7" t="s">
        <v>2</v>
      </c>
      <c r="F44" s="7" t="str">
        <f t="shared" si="1"/>
        <v xml:space="preserve"> (Screw-On)</v>
      </c>
      <c r="G44" s="7">
        <v>12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452">
        <f>12*2</f>
        <v>24</v>
      </c>
      <c r="Y44" s="104"/>
      <c r="Z44" s="104"/>
      <c r="AA44" s="23">
        <f t="shared" si="5"/>
        <v>58.309999999999995</v>
      </c>
      <c r="AB44" s="6">
        <v>49</v>
      </c>
      <c r="AC44" s="23">
        <f>AB44*(1+HOLDS!$Z$303/100)</f>
        <v>49</v>
      </c>
      <c r="AD44" s="10"/>
      <c r="AE44" s="10"/>
      <c r="AF44" s="6">
        <v>0.74</v>
      </c>
      <c r="AG44" s="105"/>
      <c r="AH44" s="105"/>
      <c r="AI44" s="105"/>
    </row>
    <row r="45" spans="2:35" ht="18.75" x14ac:dyDescent="0.3">
      <c r="B45" s="123" t="s">
        <v>1027</v>
      </c>
      <c r="C45" s="153" t="s">
        <v>1043</v>
      </c>
      <c r="D45" s="7" t="str">
        <f t="shared" si="7"/>
        <v>S (Screw-On)</v>
      </c>
      <c r="E45" s="7" t="s">
        <v>2</v>
      </c>
      <c r="F45" s="7" t="str">
        <f t="shared" si="1"/>
        <v xml:space="preserve"> (Screw-On)</v>
      </c>
      <c r="G45" s="7">
        <v>12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452">
        <f>12*2</f>
        <v>24</v>
      </c>
      <c r="Y45" s="104"/>
      <c r="Z45" s="104"/>
      <c r="AA45" s="23">
        <f t="shared" si="5"/>
        <v>82.11</v>
      </c>
      <c r="AB45" s="6">
        <v>69</v>
      </c>
      <c r="AC45" s="23">
        <f>AB45*(1+HOLDS!$Z$303/100)</f>
        <v>69</v>
      </c>
      <c r="AD45" s="10"/>
      <c r="AE45" s="10"/>
      <c r="AF45" s="6">
        <v>1.05</v>
      </c>
      <c r="AG45" s="105"/>
      <c r="AH45" s="105"/>
      <c r="AI45" s="105"/>
    </row>
    <row r="46" spans="2:35" ht="18.75" x14ac:dyDescent="0.3">
      <c r="B46" s="123" t="s">
        <v>479</v>
      </c>
      <c r="C46" s="153" t="s">
        <v>484</v>
      </c>
      <c r="D46" s="7" t="str">
        <f>CONCATENATE(E46,F46)</f>
        <v>S-XL</v>
      </c>
      <c r="E46" s="7" t="s">
        <v>475</v>
      </c>
      <c r="F46" s="7" t="str">
        <f t="shared" si="1"/>
        <v/>
      </c>
      <c r="G46" s="7">
        <f>SUM(G50:G65)</f>
        <v>96</v>
      </c>
      <c r="H46" s="7">
        <f t="shared" ref="H46:X46" si="8">SUM(H50:H65)</f>
        <v>1</v>
      </c>
      <c r="I46" s="7">
        <f t="shared" si="8"/>
        <v>15</v>
      </c>
      <c r="J46" s="7">
        <f t="shared" si="8"/>
        <v>24</v>
      </c>
      <c r="K46" s="7">
        <f t="shared" si="8"/>
        <v>18</v>
      </c>
      <c r="L46" s="7">
        <f t="shared" si="8"/>
        <v>4</v>
      </c>
      <c r="M46" s="7">
        <f t="shared" si="8"/>
        <v>1</v>
      </c>
      <c r="N46" s="7">
        <f t="shared" si="8"/>
        <v>3</v>
      </c>
      <c r="O46" s="7">
        <f t="shared" si="8"/>
        <v>0</v>
      </c>
      <c r="P46" s="7">
        <f t="shared" si="8"/>
        <v>0</v>
      </c>
      <c r="Q46" s="7">
        <f t="shared" si="8"/>
        <v>0</v>
      </c>
      <c r="R46" s="7">
        <f t="shared" si="8"/>
        <v>0</v>
      </c>
      <c r="S46" s="7">
        <f t="shared" si="8"/>
        <v>0</v>
      </c>
      <c r="T46" s="7">
        <f t="shared" si="8"/>
        <v>0</v>
      </c>
      <c r="U46" s="7">
        <f t="shared" si="8"/>
        <v>0</v>
      </c>
      <c r="V46" s="7">
        <f t="shared" si="8"/>
        <v>0</v>
      </c>
      <c r="W46" s="7">
        <f t="shared" si="8"/>
        <v>0</v>
      </c>
      <c r="X46" s="7">
        <f t="shared" si="8"/>
        <v>164</v>
      </c>
      <c r="Y46" s="104"/>
      <c r="Z46" s="104"/>
      <c r="AA46" s="23">
        <f>AC46*($AA$3/100+1)</f>
        <v>1125.9779999999998</v>
      </c>
      <c r="AB46" s="7">
        <f>SUM(AB50:AB65)*0.95</f>
        <v>946.19999999999993</v>
      </c>
      <c r="AC46" s="23">
        <f>AB46*(1+HOLDS!$Z$303/100)</f>
        <v>946.19999999999993</v>
      </c>
      <c r="AD46" s="10"/>
      <c r="AE46" s="10"/>
      <c r="AF46" s="7">
        <f>SUM(AF50:AF65)*0.95</f>
        <v>71.297500000000014</v>
      </c>
      <c r="AG46" s="105" t="str">
        <f>PROPER(C46)</f>
        <v>Northern Lights Set (4-19)</v>
      </c>
      <c r="AH46" s="105"/>
      <c r="AI46" s="105">
        <v>1</v>
      </c>
    </row>
    <row r="47" spans="2:35" ht="18.75" x14ac:dyDescent="0.3">
      <c r="B47" s="123" t="s">
        <v>239</v>
      </c>
      <c r="C47" s="7" t="s">
        <v>260</v>
      </c>
      <c r="D47" s="7" t="str">
        <f>CONCATENATE(E47,F47)</f>
        <v>XL (Screw-On)</v>
      </c>
      <c r="E47" s="7" t="s">
        <v>10</v>
      </c>
      <c r="F47" s="7" t="str">
        <f>IF(SUM(H47:W47)=0," (Screw-On)","")</f>
        <v xml:space="preserve"> (Screw-On)</v>
      </c>
      <c r="G47" s="7">
        <v>6</v>
      </c>
      <c r="H47" s="6"/>
      <c r="I47" s="10"/>
      <c r="J47" s="10"/>
      <c r="K47" s="10"/>
      <c r="L47" s="10"/>
      <c r="M47" s="10"/>
      <c r="N47" s="10"/>
      <c r="O47" s="104"/>
      <c r="P47" s="104"/>
      <c r="Q47" s="10"/>
      <c r="R47" s="104"/>
      <c r="S47" s="104"/>
      <c r="T47" s="104"/>
      <c r="U47" s="104"/>
      <c r="V47" s="104"/>
      <c r="W47" s="104"/>
      <c r="X47" s="10">
        <v>24</v>
      </c>
      <c r="Y47" s="104"/>
      <c r="Z47" s="104"/>
      <c r="AA47" s="23">
        <f>AC47*($AA$3/100+1)</f>
        <v>173.73999999999998</v>
      </c>
      <c r="AB47" s="23">
        <v>146</v>
      </c>
      <c r="AC47" s="23">
        <f>AB47*(1+HOLDS!$Z$303/100)</f>
        <v>146</v>
      </c>
      <c r="AD47" s="10"/>
      <c r="AE47" s="10"/>
      <c r="AF47" s="108">
        <v>13</v>
      </c>
      <c r="AG47" s="105" t="str">
        <f>PROPER(C47)</f>
        <v>Northern Lights 1</v>
      </c>
      <c r="AH47" s="105"/>
      <c r="AI47" s="105">
        <v>2</v>
      </c>
    </row>
    <row r="48" spans="2:35" ht="18.75" x14ac:dyDescent="0.3">
      <c r="B48" s="123" t="s">
        <v>240</v>
      </c>
      <c r="C48" s="7" t="s">
        <v>261</v>
      </c>
      <c r="D48" s="7" t="str">
        <f t="shared" ref="D48:D125" si="9">CONCATENATE(E48,F48)</f>
        <v>XL (Screw-On)</v>
      </c>
      <c r="E48" s="7" t="s">
        <v>10</v>
      </c>
      <c r="F48" s="7" t="str">
        <f t="shared" ref="F48:F123" si="10">IF(SUM(H48:W48)=0," (Screw-On)","")</f>
        <v xml:space="preserve"> (Screw-On)</v>
      </c>
      <c r="G48" s="7">
        <v>6</v>
      </c>
      <c r="H48" s="6"/>
      <c r="I48" s="10"/>
      <c r="J48" s="10"/>
      <c r="K48" s="10"/>
      <c r="L48" s="10"/>
      <c r="M48" s="10"/>
      <c r="N48" s="10"/>
      <c r="O48" s="104"/>
      <c r="P48" s="104"/>
      <c r="Q48" s="10"/>
      <c r="R48" s="104"/>
      <c r="S48" s="104"/>
      <c r="T48" s="104"/>
      <c r="U48" s="104"/>
      <c r="V48" s="104"/>
      <c r="W48" s="104"/>
      <c r="X48" s="10">
        <v>24</v>
      </c>
      <c r="Y48" s="104"/>
      <c r="Z48" s="104"/>
      <c r="AA48" s="23">
        <f t="shared" ref="AA48:AA121" si="11">AC48*($AA$3/100+1)</f>
        <v>165.41</v>
      </c>
      <c r="AB48" s="23">
        <v>139</v>
      </c>
      <c r="AC48" s="23">
        <f>AB48*(1+HOLDS!$Z$303/100)</f>
        <v>139</v>
      </c>
      <c r="AD48" s="10"/>
      <c r="AE48" s="10"/>
      <c r="AF48" s="108">
        <v>12.5</v>
      </c>
      <c r="AG48" s="105" t="str">
        <f t="shared" ref="AG48:AG121" si="12">PROPER(C48)</f>
        <v>Northern Lights 2</v>
      </c>
      <c r="AH48" s="105"/>
      <c r="AI48" s="105">
        <v>3</v>
      </c>
    </row>
    <row r="49" spans="2:35" ht="18.75" x14ac:dyDescent="0.3">
      <c r="B49" s="123" t="s">
        <v>241</v>
      </c>
      <c r="C49" s="7" t="s">
        <v>262</v>
      </c>
      <c r="D49" s="7" t="str">
        <f t="shared" si="9"/>
        <v>XL (Screw-On)</v>
      </c>
      <c r="E49" s="7" t="s">
        <v>10</v>
      </c>
      <c r="F49" s="7" t="str">
        <f t="shared" si="10"/>
        <v xml:space="preserve"> (Screw-On)</v>
      </c>
      <c r="G49" s="7">
        <v>6</v>
      </c>
      <c r="H49" s="6"/>
      <c r="I49" s="10"/>
      <c r="J49" s="10"/>
      <c r="K49" s="10"/>
      <c r="L49" s="10"/>
      <c r="M49" s="10"/>
      <c r="N49" s="10"/>
      <c r="O49" s="104"/>
      <c r="P49" s="104"/>
      <c r="Q49" s="10"/>
      <c r="R49" s="104"/>
      <c r="S49" s="104"/>
      <c r="T49" s="104"/>
      <c r="U49" s="104"/>
      <c r="V49" s="104"/>
      <c r="W49" s="104"/>
      <c r="X49" s="10">
        <v>18</v>
      </c>
      <c r="Y49" s="104"/>
      <c r="Z49" s="104"/>
      <c r="AA49" s="23">
        <f t="shared" si="11"/>
        <v>108.28999999999999</v>
      </c>
      <c r="AB49" s="23">
        <v>91</v>
      </c>
      <c r="AC49" s="23">
        <f>AB49*(1+HOLDS!$Z$303/100)</f>
        <v>91</v>
      </c>
      <c r="AD49" s="10"/>
      <c r="AE49" s="10"/>
      <c r="AF49" s="108">
        <v>7.5</v>
      </c>
      <c r="AG49" s="105" t="str">
        <f t="shared" si="12"/>
        <v>Northern Lights 3</v>
      </c>
      <c r="AH49" s="105"/>
      <c r="AI49" s="105">
        <v>4</v>
      </c>
    </row>
    <row r="50" spans="2:35" ht="18.75" x14ac:dyDescent="0.3">
      <c r="B50" s="123" t="s">
        <v>242</v>
      </c>
      <c r="C50" s="7" t="s">
        <v>263</v>
      </c>
      <c r="D50" s="7" t="str">
        <f t="shared" si="9"/>
        <v>XL</v>
      </c>
      <c r="E50" s="7" t="s">
        <v>10</v>
      </c>
      <c r="F50" s="7" t="str">
        <f t="shared" si="10"/>
        <v/>
      </c>
      <c r="G50" s="7">
        <v>6</v>
      </c>
      <c r="H50" s="6"/>
      <c r="I50" s="10"/>
      <c r="J50" s="10"/>
      <c r="K50" s="10">
        <v>1</v>
      </c>
      <c r="L50" s="10">
        <v>2</v>
      </c>
      <c r="M50" s="10"/>
      <c r="N50" s="10">
        <v>3</v>
      </c>
      <c r="O50" s="104"/>
      <c r="P50" s="104"/>
      <c r="Q50" s="10"/>
      <c r="R50" s="104"/>
      <c r="S50" s="104"/>
      <c r="T50" s="104"/>
      <c r="U50" s="104"/>
      <c r="V50" s="104"/>
      <c r="W50" s="104"/>
      <c r="X50" s="10">
        <v>12</v>
      </c>
      <c r="Y50" s="104"/>
      <c r="Z50" s="104"/>
      <c r="AA50" s="23">
        <f t="shared" si="11"/>
        <v>148.75</v>
      </c>
      <c r="AB50" s="23">
        <v>125</v>
      </c>
      <c r="AC50" s="23">
        <f>AB50*(1+HOLDS!$Z$303/100)</f>
        <v>125</v>
      </c>
      <c r="AD50" s="10"/>
      <c r="AE50" s="10"/>
      <c r="AF50" s="108">
        <v>11.5</v>
      </c>
      <c r="AG50" s="105" t="str">
        <f t="shared" si="12"/>
        <v>Northern Lights 4</v>
      </c>
      <c r="AH50" s="105"/>
      <c r="AI50" s="105">
        <v>5</v>
      </c>
    </row>
    <row r="51" spans="2:35" ht="18.75" x14ac:dyDescent="0.3">
      <c r="B51" s="123" t="s">
        <v>245</v>
      </c>
      <c r="C51" s="7" t="s">
        <v>264</v>
      </c>
      <c r="D51" s="7" t="str">
        <f t="shared" si="9"/>
        <v>L (Screw-On)</v>
      </c>
      <c r="E51" s="7" t="s">
        <v>76</v>
      </c>
      <c r="F51" s="7" t="str">
        <f t="shared" si="10"/>
        <v xml:space="preserve"> (Screw-On)</v>
      </c>
      <c r="G51" s="7">
        <v>6</v>
      </c>
      <c r="H51" s="6"/>
      <c r="I51" s="10"/>
      <c r="J51" s="10"/>
      <c r="K51" s="10"/>
      <c r="L51" s="10"/>
      <c r="M51" s="10"/>
      <c r="N51" s="10"/>
      <c r="O51" s="104"/>
      <c r="P51" s="104"/>
      <c r="Q51" s="10"/>
      <c r="R51" s="104"/>
      <c r="S51" s="104"/>
      <c r="T51" s="104"/>
      <c r="U51" s="104"/>
      <c r="V51" s="104"/>
      <c r="W51" s="104"/>
      <c r="X51" s="10">
        <v>18</v>
      </c>
      <c r="Y51" s="104"/>
      <c r="Z51" s="104"/>
      <c r="AA51" s="23">
        <f t="shared" si="11"/>
        <v>86.86999999999999</v>
      </c>
      <c r="AB51" s="23">
        <v>73</v>
      </c>
      <c r="AC51" s="23">
        <f>AB51*(1+HOLDS!$Z$303/100)</f>
        <v>73</v>
      </c>
      <c r="AD51" s="10"/>
      <c r="AE51" s="10"/>
      <c r="AF51" s="108">
        <v>5</v>
      </c>
      <c r="AG51" s="105" t="str">
        <f t="shared" si="12"/>
        <v>Northern Lights 5</v>
      </c>
      <c r="AH51" s="105"/>
      <c r="AI51" s="105">
        <v>6</v>
      </c>
    </row>
    <row r="52" spans="2:35" ht="18.75" x14ac:dyDescent="0.3">
      <c r="B52" s="123" t="s">
        <v>246</v>
      </c>
      <c r="C52" s="7" t="s">
        <v>265</v>
      </c>
      <c r="D52" s="7" t="str">
        <f t="shared" si="9"/>
        <v>L</v>
      </c>
      <c r="E52" s="7" t="s">
        <v>76</v>
      </c>
      <c r="F52" s="7" t="str">
        <f t="shared" si="10"/>
        <v/>
      </c>
      <c r="G52" s="7">
        <v>6</v>
      </c>
      <c r="H52" s="6"/>
      <c r="I52" s="10"/>
      <c r="J52" s="10">
        <v>6</v>
      </c>
      <c r="K52" s="10"/>
      <c r="L52" s="10"/>
      <c r="M52" s="10"/>
      <c r="N52" s="10"/>
      <c r="O52" s="104"/>
      <c r="P52" s="104"/>
      <c r="Q52" s="10"/>
      <c r="R52" s="104"/>
      <c r="S52" s="104"/>
      <c r="T52" s="104"/>
      <c r="U52" s="104"/>
      <c r="V52" s="104"/>
      <c r="W52" s="104"/>
      <c r="X52" s="10">
        <v>18</v>
      </c>
      <c r="Y52" s="104"/>
      <c r="Z52" s="104"/>
      <c r="AA52" s="23">
        <f t="shared" si="11"/>
        <v>102.33999999999999</v>
      </c>
      <c r="AB52" s="23">
        <v>86</v>
      </c>
      <c r="AC52" s="23">
        <f>AB52*(1+HOLDS!$Z$303/100)</f>
        <v>86</v>
      </c>
      <c r="AD52" s="10"/>
      <c r="AE52" s="10"/>
      <c r="AF52" s="108">
        <v>7</v>
      </c>
      <c r="AG52" s="105" t="str">
        <f t="shared" si="12"/>
        <v>Northern Lights 6</v>
      </c>
      <c r="AH52" s="105"/>
      <c r="AI52" s="105">
        <v>7</v>
      </c>
    </row>
    <row r="53" spans="2:35" ht="18.75" x14ac:dyDescent="0.3">
      <c r="B53" s="123" t="s">
        <v>247</v>
      </c>
      <c r="C53" s="7" t="s">
        <v>266</v>
      </c>
      <c r="D53" s="7" t="str">
        <f t="shared" si="9"/>
        <v>M</v>
      </c>
      <c r="E53" s="7" t="s">
        <v>3</v>
      </c>
      <c r="F53" s="7" t="str">
        <f t="shared" si="10"/>
        <v/>
      </c>
      <c r="G53" s="7">
        <v>6</v>
      </c>
      <c r="H53" s="6"/>
      <c r="I53" s="10"/>
      <c r="J53" s="10"/>
      <c r="K53" s="10">
        <v>6</v>
      </c>
      <c r="L53" s="10"/>
      <c r="M53" s="10"/>
      <c r="N53" s="10"/>
      <c r="O53" s="104"/>
      <c r="P53" s="104"/>
      <c r="Q53" s="10"/>
      <c r="R53" s="104"/>
      <c r="S53" s="104"/>
      <c r="T53" s="104"/>
      <c r="U53" s="104"/>
      <c r="V53" s="104"/>
      <c r="W53" s="104"/>
      <c r="X53" s="10">
        <v>12</v>
      </c>
      <c r="Y53" s="104"/>
      <c r="Z53" s="104"/>
      <c r="AA53" s="23">
        <f t="shared" si="11"/>
        <v>55.93</v>
      </c>
      <c r="AB53" s="23">
        <v>47</v>
      </c>
      <c r="AC53" s="23">
        <f>AB53*(1+HOLDS!$Z$303/100)</f>
        <v>47</v>
      </c>
      <c r="AD53" s="10"/>
      <c r="AE53" s="10"/>
      <c r="AF53" s="108">
        <v>3</v>
      </c>
      <c r="AG53" s="105" t="str">
        <f t="shared" si="12"/>
        <v>Northern Lights 7</v>
      </c>
      <c r="AH53" s="105"/>
      <c r="AI53" s="105">
        <v>8</v>
      </c>
    </row>
    <row r="54" spans="2:35" ht="18.75" x14ac:dyDescent="0.3">
      <c r="B54" s="123" t="s">
        <v>248</v>
      </c>
      <c r="C54" s="7" t="s">
        <v>267</v>
      </c>
      <c r="D54" s="7" t="str">
        <f t="shared" si="9"/>
        <v>M</v>
      </c>
      <c r="E54" s="7" t="s">
        <v>3</v>
      </c>
      <c r="F54" s="7" t="str">
        <f t="shared" si="10"/>
        <v/>
      </c>
      <c r="G54" s="7">
        <v>6</v>
      </c>
      <c r="H54" s="6"/>
      <c r="I54" s="10"/>
      <c r="J54" s="10">
        <v>3</v>
      </c>
      <c r="K54" s="10">
        <v>3</v>
      </c>
      <c r="L54" s="10"/>
      <c r="M54" s="10"/>
      <c r="N54" s="10"/>
      <c r="O54" s="104"/>
      <c r="P54" s="104"/>
      <c r="Q54" s="10"/>
      <c r="R54" s="104"/>
      <c r="S54" s="104"/>
      <c r="T54" s="104"/>
      <c r="U54" s="104"/>
      <c r="V54" s="104"/>
      <c r="W54" s="104"/>
      <c r="X54" s="10">
        <v>12</v>
      </c>
      <c r="Y54" s="104"/>
      <c r="Z54" s="104"/>
      <c r="AA54" s="23">
        <f t="shared" si="11"/>
        <v>55.93</v>
      </c>
      <c r="AB54" s="23">
        <v>47</v>
      </c>
      <c r="AC54" s="23">
        <f>AB54*(1+HOLDS!$Z$303/100)</f>
        <v>47</v>
      </c>
      <c r="AD54" s="10"/>
      <c r="AE54" s="10"/>
      <c r="AF54" s="108">
        <v>3</v>
      </c>
      <c r="AG54" s="105" t="str">
        <f t="shared" si="12"/>
        <v>Northern Lights 8</v>
      </c>
      <c r="AH54" s="105"/>
      <c r="AI54" s="105">
        <v>9</v>
      </c>
    </row>
    <row r="55" spans="2:35" ht="18.75" x14ac:dyDescent="0.3">
      <c r="B55" s="123" t="s">
        <v>249</v>
      </c>
      <c r="C55" s="7" t="s">
        <v>268</v>
      </c>
      <c r="D55" s="7" t="str">
        <f t="shared" si="9"/>
        <v>L</v>
      </c>
      <c r="E55" s="7" t="s">
        <v>76</v>
      </c>
      <c r="F55" s="7" t="str">
        <f t="shared" si="10"/>
        <v/>
      </c>
      <c r="G55" s="7">
        <v>6</v>
      </c>
      <c r="H55" s="6"/>
      <c r="I55" s="10"/>
      <c r="J55" s="10">
        <v>5</v>
      </c>
      <c r="K55" s="10">
        <v>1</v>
      </c>
      <c r="L55" s="10"/>
      <c r="M55" s="10"/>
      <c r="N55" s="10"/>
      <c r="O55" s="104"/>
      <c r="P55" s="104"/>
      <c r="Q55" s="10"/>
      <c r="R55" s="104"/>
      <c r="S55" s="104"/>
      <c r="T55" s="104"/>
      <c r="U55" s="104"/>
      <c r="V55" s="104"/>
      <c r="W55" s="104"/>
      <c r="X55" s="10">
        <v>12</v>
      </c>
      <c r="Y55" s="104"/>
      <c r="Z55" s="104"/>
      <c r="AA55" s="23">
        <f t="shared" si="11"/>
        <v>55.93</v>
      </c>
      <c r="AB55" s="23">
        <v>47</v>
      </c>
      <c r="AC55" s="23">
        <f>AB55*(1+HOLDS!$Z$303/100)</f>
        <v>47</v>
      </c>
      <c r="AD55" s="10"/>
      <c r="AE55" s="10"/>
      <c r="AF55" s="108">
        <v>3</v>
      </c>
      <c r="AG55" s="105" t="str">
        <f t="shared" si="12"/>
        <v>Northern Lights 9</v>
      </c>
      <c r="AH55" s="105"/>
      <c r="AI55" s="105">
        <v>10</v>
      </c>
    </row>
    <row r="56" spans="2:35" ht="18.75" x14ac:dyDescent="0.3">
      <c r="B56" s="123" t="s">
        <v>250</v>
      </c>
      <c r="C56" s="7" t="s">
        <v>269</v>
      </c>
      <c r="D56" s="7" t="str">
        <f t="shared" si="9"/>
        <v>M</v>
      </c>
      <c r="E56" s="7" t="s">
        <v>3</v>
      </c>
      <c r="F56" s="7" t="str">
        <f t="shared" si="10"/>
        <v/>
      </c>
      <c r="G56" s="7">
        <v>6</v>
      </c>
      <c r="H56" s="6"/>
      <c r="I56" s="10"/>
      <c r="J56" s="10"/>
      <c r="K56" s="10">
        <v>3</v>
      </c>
      <c r="L56" s="10">
        <v>2</v>
      </c>
      <c r="M56" s="10">
        <v>1</v>
      </c>
      <c r="N56" s="10"/>
      <c r="O56" s="104"/>
      <c r="P56" s="104"/>
      <c r="Q56" s="10"/>
      <c r="R56" s="104"/>
      <c r="S56" s="104"/>
      <c r="T56" s="104"/>
      <c r="U56" s="104"/>
      <c r="V56" s="104"/>
      <c r="W56" s="104"/>
      <c r="X56" s="10">
        <v>12</v>
      </c>
      <c r="Y56" s="104"/>
      <c r="Z56" s="104"/>
      <c r="AA56" s="23">
        <f t="shared" si="11"/>
        <v>44.03</v>
      </c>
      <c r="AB56" s="23">
        <v>37</v>
      </c>
      <c r="AC56" s="23">
        <f>AB56*(1+HOLDS!$Z$303/100)</f>
        <v>37</v>
      </c>
      <c r="AD56" s="10"/>
      <c r="AE56" s="10"/>
      <c r="AF56" s="108">
        <v>2</v>
      </c>
      <c r="AG56" s="105" t="str">
        <f t="shared" si="12"/>
        <v>Northern Lights 10</v>
      </c>
      <c r="AH56" s="105"/>
      <c r="AI56" s="105">
        <v>11</v>
      </c>
    </row>
    <row r="57" spans="2:35" ht="18.75" x14ac:dyDescent="0.3">
      <c r="B57" s="123" t="s">
        <v>251</v>
      </c>
      <c r="C57" s="7" t="s">
        <v>270</v>
      </c>
      <c r="D57" s="7" t="str">
        <f t="shared" si="9"/>
        <v>M</v>
      </c>
      <c r="E57" s="7" t="s">
        <v>3</v>
      </c>
      <c r="F57" s="7" t="str">
        <f t="shared" si="10"/>
        <v/>
      </c>
      <c r="G57" s="7">
        <v>6</v>
      </c>
      <c r="H57" s="6"/>
      <c r="I57" s="10">
        <v>4</v>
      </c>
      <c r="J57" s="10">
        <v>2</v>
      </c>
      <c r="K57" s="10"/>
      <c r="L57" s="10"/>
      <c r="M57" s="10"/>
      <c r="N57" s="10"/>
      <c r="O57" s="104"/>
      <c r="P57" s="104"/>
      <c r="Q57" s="10"/>
      <c r="R57" s="104"/>
      <c r="S57" s="104"/>
      <c r="T57" s="104"/>
      <c r="U57" s="104"/>
      <c r="V57" s="104"/>
      <c r="W57" s="104"/>
      <c r="X57" s="10">
        <v>12</v>
      </c>
      <c r="Y57" s="104"/>
      <c r="Z57" s="104"/>
      <c r="AA57" s="23">
        <f t="shared" si="11"/>
        <v>44.03</v>
      </c>
      <c r="AB57" s="23">
        <v>37</v>
      </c>
      <c r="AC57" s="23">
        <f>AB57*(1+HOLDS!$Z$303/100)</f>
        <v>37</v>
      </c>
      <c r="AD57" s="10"/>
      <c r="AE57" s="10"/>
      <c r="AF57" s="108">
        <v>2</v>
      </c>
      <c r="AG57" s="105" t="str">
        <f t="shared" si="12"/>
        <v>Northern Lights 11</v>
      </c>
      <c r="AH57" s="105"/>
      <c r="AI57" s="105">
        <v>12</v>
      </c>
    </row>
    <row r="58" spans="2:35" ht="18.75" x14ac:dyDescent="0.3">
      <c r="B58" s="123" t="s">
        <v>252</v>
      </c>
      <c r="C58" s="7" t="s">
        <v>271</v>
      </c>
      <c r="D58" s="7" t="str">
        <f t="shared" si="9"/>
        <v>M (Screw-On)</v>
      </c>
      <c r="E58" s="7" t="s">
        <v>3</v>
      </c>
      <c r="F58" s="7" t="str">
        <f t="shared" si="10"/>
        <v xml:space="preserve"> (Screw-On)</v>
      </c>
      <c r="G58" s="7">
        <v>6</v>
      </c>
      <c r="H58" s="6"/>
      <c r="I58" s="10"/>
      <c r="J58" s="10"/>
      <c r="K58" s="10"/>
      <c r="L58" s="10"/>
      <c r="M58" s="10"/>
      <c r="N58" s="10"/>
      <c r="O58" s="104"/>
      <c r="P58" s="104"/>
      <c r="Q58" s="10"/>
      <c r="R58" s="104"/>
      <c r="S58" s="104"/>
      <c r="T58" s="104"/>
      <c r="U58" s="104"/>
      <c r="V58" s="104"/>
      <c r="W58" s="104"/>
      <c r="X58" s="10">
        <v>18</v>
      </c>
      <c r="Y58" s="104"/>
      <c r="Z58" s="104"/>
      <c r="AA58" s="23">
        <f t="shared" si="11"/>
        <v>39.269999999999996</v>
      </c>
      <c r="AB58" s="23">
        <v>33</v>
      </c>
      <c r="AC58" s="23">
        <f>AB58*(1+HOLDS!$Z$303/100)</f>
        <v>33</v>
      </c>
      <c r="AD58" s="10"/>
      <c r="AE58" s="10"/>
      <c r="AF58" s="108">
        <v>1.5</v>
      </c>
      <c r="AG58" s="105" t="str">
        <f t="shared" si="12"/>
        <v>Northern Lights 12</v>
      </c>
      <c r="AH58" s="105"/>
      <c r="AI58" s="105">
        <v>13</v>
      </c>
    </row>
    <row r="59" spans="2:35" ht="18.75" x14ac:dyDescent="0.3">
      <c r="B59" s="123" t="s">
        <v>253</v>
      </c>
      <c r="C59" s="7" t="s">
        <v>272</v>
      </c>
      <c r="D59" s="7" t="str">
        <f t="shared" si="9"/>
        <v>M (Screw-On)</v>
      </c>
      <c r="E59" s="7" t="s">
        <v>3</v>
      </c>
      <c r="F59" s="7" t="str">
        <f t="shared" si="10"/>
        <v xml:space="preserve"> (Screw-On)</v>
      </c>
      <c r="G59" s="7">
        <v>6</v>
      </c>
      <c r="H59" s="6"/>
      <c r="I59" s="10"/>
      <c r="J59" s="10"/>
      <c r="K59" s="10"/>
      <c r="L59" s="10"/>
      <c r="M59" s="10"/>
      <c r="N59" s="10"/>
      <c r="O59" s="104"/>
      <c r="P59" s="104"/>
      <c r="Q59" s="10"/>
      <c r="R59" s="104"/>
      <c r="S59" s="104"/>
      <c r="T59" s="104"/>
      <c r="U59" s="104"/>
      <c r="V59" s="104"/>
      <c r="W59" s="104"/>
      <c r="X59" s="10">
        <v>12</v>
      </c>
      <c r="Y59" s="104"/>
      <c r="Z59" s="104"/>
      <c r="AA59" s="23">
        <f t="shared" si="11"/>
        <v>29.75</v>
      </c>
      <c r="AB59" s="23">
        <v>25</v>
      </c>
      <c r="AC59" s="23">
        <f>AB59*(1+HOLDS!$Z$303/100)</f>
        <v>25</v>
      </c>
      <c r="AD59" s="10"/>
      <c r="AE59" s="10"/>
      <c r="AF59" s="108">
        <v>0.7</v>
      </c>
      <c r="AG59" s="105" t="str">
        <f t="shared" si="12"/>
        <v>Northern Lights 13</v>
      </c>
      <c r="AH59" s="105"/>
      <c r="AI59" s="105">
        <v>14</v>
      </c>
    </row>
    <row r="60" spans="2:35" ht="18.75" x14ac:dyDescent="0.3">
      <c r="B60" s="123" t="s">
        <v>254</v>
      </c>
      <c r="C60" s="7" t="s">
        <v>273</v>
      </c>
      <c r="D60" s="7" t="str">
        <f t="shared" si="9"/>
        <v>S (Screw-On)</v>
      </c>
      <c r="E60" s="7" t="s">
        <v>2</v>
      </c>
      <c r="F60" s="7" t="str">
        <f t="shared" si="10"/>
        <v xml:space="preserve"> (Screw-On)</v>
      </c>
      <c r="G60" s="7">
        <v>6</v>
      </c>
      <c r="H60" s="6"/>
      <c r="I60" s="10"/>
      <c r="J60" s="10"/>
      <c r="K60" s="10"/>
      <c r="L60" s="10"/>
      <c r="M60" s="10"/>
      <c r="N60" s="10"/>
      <c r="O60" s="104"/>
      <c r="P60" s="104"/>
      <c r="Q60" s="10"/>
      <c r="R60" s="104"/>
      <c r="S60" s="104"/>
      <c r="T60" s="104"/>
      <c r="U60" s="104"/>
      <c r="V60" s="104"/>
      <c r="W60" s="104"/>
      <c r="X60" s="10">
        <v>12</v>
      </c>
      <c r="Y60" s="104"/>
      <c r="Z60" s="104"/>
      <c r="AA60" s="23">
        <f t="shared" si="11"/>
        <v>23.799999999999997</v>
      </c>
      <c r="AB60" s="23">
        <v>20</v>
      </c>
      <c r="AC60" s="23">
        <f>AB60*(1+HOLDS!$Z$303/100)</f>
        <v>20</v>
      </c>
      <c r="AD60" s="10"/>
      <c r="AE60" s="10"/>
      <c r="AF60" s="108">
        <v>0.35</v>
      </c>
      <c r="AG60" s="105" t="str">
        <f t="shared" si="12"/>
        <v>Northern Lights 14</v>
      </c>
      <c r="AH60" s="105"/>
      <c r="AI60" s="105">
        <v>15</v>
      </c>
    </row>
    <row r="61" spans="2:35" ht="18.75" x14ac:dyDescent="0.3">
      <c r="B61" s="123" t="s">
        <v>255</v>
      </c>
      <c r="C61" s="7" t="s">
        <v>274</v>
      </c>
      <c r="D61" s="7" t="str">
        <f t="shared" si="9"/>
        <v>S (Screw-On)</v>
      </c>
      <c r="E61" s="7" t="s">
        <v>2</v>
      </c>
      <c r="F61" s="7" t="str">
        <f t="shared" si="10"/>
        <v xml:space="preserve"> (Screw-On)</v>
      </c>
      <c r="G61" s="7">
        <v>6</v>
      </c>
      <c r="H61" s="6"/>
      <c r="I61" s="10"/>
      <c r="J61" s="10"/>
      <c r="K61" s="10"/>
      <c r="L61" s="10"/>
      <c r="M61" s="10"/>
      <c r="N61" s="10"/>
      <c r="O61" s="104"/>
      <c r="P61" s="104"/>
      <c r="Q61" s="10"/>
      <c r="R61" s="104"/>
      <c r="S61" s="104"/>
      <c r="T61" s="104"/>
      <c r="U61" s="104"/>
      <c r="V61" s="104"/>
      <c r="W61" s="104"/>
      <c r="X61" s="10">
        <v>12</v>
      </c>
      <c r="Y61" s="104"/>
      <c r="Z61" s="104"/>
      <c r="AA61" s="23">
        <f t="shared" si="11"/>
        <v>23.799999999999997</v>
      </c>
      <c r="AB61" s="23">
        <v>20</v>
      </c>
      <c r="AC61" s="23">
        <f>AB61*(1+HOLDS!$Z$303/100)</f>
        <v>20</v>
      </c>
      <c r="AD61" s="10"/>
      <c r="AE61" s="10"/>
      <c r="AF61" s="108">
        <v>0.35</v>
      </c>
      <c r="AG61" s="105" t="str">
        <f t="shared" si="12"/>
        <v>Northern Lights 15</v>
      </c>
      <c r="AH61" s="105"/>
      <c r="AI61" s="105">
        <v>16</v>
      </c>
    </row>
    <row r="62" spans="2:35" ht="18.75" x14ac:dyDescent="0.3">
      <c r="B62" s="123" t="s">
        <v>256</v>
      </c>
      <c r="C62" s="7" t="s">
        <v>275</v>
      </c>
      <c r="D62" s="7" t="str">
        <f t="shared" si="9"/>
        <v>S</v>
      </c>
      <c r="E62" s="7" t="s">
        <v>2</v>
      </c>
      <c r="F62" s="7" t="str">
        <f t="shared" si="10"/>
        <v/>
      </c>
      <c r="G62" s="7">
        <v>6</v>
      </c>
      <c r="H62" s="6"/>
      <c r="I62" s="10">
        <v>6</v>
      </c>
      <c r="J62" s="10"/>
      <c r="K62" s="10"/>
      <c r="L62" s="10"/>
      <c r="M62" s="10"/>
      <c r="N62" s="10"/>
      <c r="O62" s="104"/>
      <c r="P62" s="104"/>
      <c r="Q62" s="10"/>
      <c r="R62" s="104"/>
      <c r="S62" s="104"/>
      <c r="T62" s="104"/>
      <c r="U62" s="104"/>
      <c r="V62" s="104"/>
      <c r="W62" s="104"/>
      <c r="X62" s="10">
        <v>2</v>
      </c>
      <c r="Y62" s="104"/>
      <c r="Z62" s="104"/>
      <c r="AA62" s="23">
        <f t="shared" si="11"/>
        <v>27.369999999999997</v>
      </c>
      <c r="AB62" s="23">
        <v>23</v>
      </c>
      <c r="AC62" s="23">
        <f>AB62*(1+HOLDS!$Z$303/100)</f>
        <v>23</v>
      </c>
      <c r="AD62" s="10"/>
      <c r="AE62" s="10"/>
      <c r="AF62" s="108">
        <v>0.65</v>
      </c>
      <c r="AG62" s="105" t="str">
        <f t="shared" si="12"/>
        <v>Northern Lights 16</v>
      </c>
      <c r="AH62" s="105"/>
      <c r="AI62" s="105">
        <v>17</v>
      </c>
    </row>
    <row r="63" spans="2:35" ht="18.75" x14ac:dyDescent="0.3">
      <c r="B63" s="123" t="s">
        <v>357</v>
      </c>
      <c r="C63" s="7" t="s">
        <v>360</v>
      </c>
      <c r="D63" s="7" t="str">
        <f t="shared" si="9"/>
        <v>XL</v>
      </c>
      <c r="E63" s="7" t="s">
        <v>10</v>
      </c>
      <c r="F63" s="7"/>
      <c r="G63" s="7">
        <v>6</v>
      </c>
      <c r="H63" s="6"/>
      <c r="I63" s="10"/>
      <c r="J63" s="10">
        <v>5</v>
      </c>
      <c r="K63" s="10">
        <v>1</v>
      </c>
      <c r="L63" s="10"/>
      <c r="M63" s="10"/>
      <c r="N63" s="10"/>
      <c r="O63" s="104"/>
      <c r="P63" s="104"/>
      <c r="Q63" s="10"/>
      <c r="R63" s="104"/>
      <c r="S63" s="104"/>
      <c r="T63" s="104"/>
      <c r="U63" s="104"/>
      <c r="V63" s="104"/>
      <c r="W63" s="104"/>
      <c r="X63" s="10">
        <v>0</v>
      </c>
      <c r="Y63" s="104"/>
      <c r="Z63" s="104"/>
      <c r="AA63" s="23">
        <f t="shared" si="11"/>
        <v>173.73999999999998</v>
      </c>
      <c r="AB63" s="23">
        <v>146</v>
      </c>
      <c r="AC63" s="23">
        <f>AB63*(1+HOLDS!$Z$303/100)</f>
        <v>146</v>
      </c>
      <c r="AD63" s="10"/>
      <c r="AE63" s="10"/>
      <c r="AF63" s="108">
        <v>13.5</v>
      </c>
      <c r="AG63" s="105" t="str">
        <f t="shared" si="12"/>
        <v>Northern Lights 17</v>
      </c>
      <c r="AH63" s="105"/>
      <c r="AI63" s="105">
        <v>18</v>
      </c>
    </row>
    <row r="64" spans="2:35" ht="18.75" x14ac:dyDescent="0.3">
      <c r="B64" s="123" t="s">
        <v>358</v>
      </c>
      <c r="C64" s="7" t="s">
        <v>361</v>
      </c>
      <c r="D64" s="7" t="str">
        <f t="shared" si="9"/>
        <v>XL</v>
      </c>
      <c r="E64" s="7" t="s">
        <v>10</v>
      </c>
      <c r="F64" s="7"/>
      <c r="G64" s="7">
        <v>6</v>
      </c>
      <c r="H64" s="6"/>
      <c r="I64" s="10"/>
      <c r="J64" s="10">
        <v>3</v>
      </c>
      <c r="K64" s="10">
        <v>3</v>
      </c>
      <c r="L64" s="10"/>
      <c r="M64" s="10"/>
      <c r="N64" s="10"/>
      <c r="O64" s="104"/>
      <c r="P64" s="104"/>
      <c r="Q64" s="10"/>
      <c r="R64" s="104"/>
      <c r="S64" s="104"/>
      <c r="T64" s="104"/>
      <c r="U64" s="104"/>
      <c r="V64" s="104"/>
      <c r="W64" s="104"/>
      <c r="X64" s="10">
        <v>0</v>
      </c>
      <c r="Y64" s="104"/>
      <c r="Z64" s="104"/>
      <c r="AA64" s="23">
        <f t="shared" si="11"/>
        <v>165.41</v>
      </c>
      <c r="AB64" s="23">
        <v>139</v>
      </c>
      <c r="AC64" s="23">
        <f>AB64*(1+HOLDS!$Z$303/100)</f>
        <v>139</v>
      </c>
      <c r="AD64" s="10"/>
      <c r="AE64" s="10"/>
      <c r="AF64" s="108">
        <v>13.5</v>
      </c>
      <c r="AG64" s="105" t="str">
        <f t="shared" si="12"/>
        <v>Northern Lights 18</v>
      </c>
      <c r="AH64" s="105"/>
      <c r="AI64" s="105">
        <v>19</v>
      </c>
    </row>
    <row r="65" spans="2:35" ht="18.75" x14ac:dyDescent="0.3">
      <c r="B65" s="123" t="s">
        <v>359</v>
      </c>
      <c r="C65" s="7" t="s">
        <v>362</v>
      </c>
      <c r="D65" s="7" t="str">
        <f t="shared" si="9"/>
        <v>XL</v>
      </c>
      <c r="E65" s="7" t="s">
        <v>10</v>
      </c>
      <c r="F65" s="7"/>
      <c r="G65" s="7">
        <v>6</v>
      </c>
      <c r="H65" s="6">
        <v>1</v>
      </c>
      <c r="I65" s="10">
        <v>5</v>
      </c>
      <c r="J65" s="10"/>
      <c r="K65" s="10"/>
      <c r="L65" s="10"/>
      <c r="M65" s="10"/>
      <c r="N65" s="10"/>
      <c r="O65" s="104"/>
      <c r="P65" s="104"/>
      <c r="Q65" s="10"/>
      <c r="R65" s="104"/>
      <c r="S65" s="104"/>
      <c r="T65" s="104"/>
      <c r="U65" s="104"/>
      <c r="V65" s="104"/>
      <c r="W65" s="104"/>
      <c r="X65" s="10">
        <v>0</v>
      </c>
      <c r="Y65" s="104"/>
      <c r="Z65" s="104"/>
      <c r="AA65" s="23">
        <f t="shared" si="11"/>
        <v>108.28999999999999</v>
      </c>
      <c r="AB65" s="23">
        <v>91</v>
      </c>
      <c r="AC65" s="23">
        <f>AB65*(1+HOLDS!$Z$303/100)</f>
        <v>91</v>
      </c>
      <c r="AD65" s="10"/>
      <c r="AE65" s="10"/>
      <c r="AF65" s="108">
        <v>8</v>
      </c>
      <c r="AG65" s="105" t="str">
        <f t="shared" si="12"/>
        <v>Northern Lights 19</v>
      </c>
      <c r="AH65" s="105"/>
      <c r="AI65" s="105">
        <v>20</v>
      </c>
    </row>
    <row r="66" spans="2:35" ht="18.75" x14ac:dyDescent="0.3">
      <c r="B66" s="458" t="s">
        <v>1172</v>
      </c>
      <c r="C66" s="413" t="s">
        <v>1171</v>
      </c>
      <c r="D66" s="7" t="str">
        <f t="shared" si="9"/>
        <v>S-XL (Screw-On)</v>
      </c>
      <c r="E66" s="413" t="s">
        <v>475</v>
      </c>
      <c r="F66" s="7" t="str">
        <f t="shared" si="10"/>
        <v xml:space="preserve"> (Screw-On)</v>
      </c>
      <c r="G66" s="413">
        <f>SUM(G67:G73)</f>
        <v>39</v>
      </c>
      <c r="H66" s="413">
        <f t="shared" ref="H66:X66" si="13">SUM(H67:H73)</f>
        <v>0</v>
      </c>
      <c r="I66" s="413">
        <f t="shared" si="13"/>
        <v>0</v>
      </c>
      <c r="J66" s="413">
        <f t="shared" si="13"/>
        <v>0</v>
      </c>
      <c r="K66" s="413">
        <f t="shared" si="13"/>
        <v>0</v>
      </c>
      <c r="L66" s="413">
        <f t="shared" si="13"/>
        <v>0</v>
      </c>
      <c r="M66" s="413">
        <f t="shared" si="13"/>
        <v>0</v>
      </c>
      <c r="N66" s="413">
        <f t="shared" si="13"/>
        <v>0</v>
      </c>
      <c r="O66" s="413">
        <f t="shared" si="13"/>
        <v>0</v>
      </c>
      <c r="P66" s="413">
        <f t="shared" si="13"/>
        <v>0</v>
      </c>
      <c r="Q66" s="413">
        <f t="shared" si="13"/>
        <v>0</v>
      </c>
      <c r="R66" s="413">
        <f t="shared" si="13"/>
        <v>0</v>
      </c>
      <c r="S66" s="413">
        <f t="shared" si="13"/>
        <v>0</v>
      </c>
      <c r="T66" s="413">
        <f t="shared" si="13"/>
        <v>0</v>
      </c>
      <c r="U66" s="413">
        <f t="shared" si="13"/>
        <v>0</v>
      </c>
      <c r="V66" s="413">
        <f t="shared" si="13"/>
        <v>0</v>
      </c>
      <c r="W66" s="413">
        <f t="shared" si="13"/>
        <v>0</v>
      </c>
      <c r="X66" s="413">
        <f t="shared" si="13"/>
        <v>114</v>
      </c>
      <c r="Y66" s="413"/>
      <c r="Z66" s="413"/>
      <c r="AA66" s="23">
        <f t="shared" si="11"/>
        <v>646.64599999999996</v>
      </c>
      <c r="AB66" s="413">
        <f>SUM(AB67:AB73)*0.95</f>
        <v>543.4</v>
      </c>
      <c r="AC66" s="23">
        <f>AB66*(1+HOLDS!$Z$303/100)</f>
        <v>543.4</v>
      </c>
      <c r="AD66" s="413"/>
      <c r="AE66" s="413"/>
      <c r="AF66" s="413">
        <f>SUM(AF67:AF73)*0.95</f>
        <v>47.309999999999995</v>
      </c>
      <c r="AG66" s="413" t="str">
        <f t="shared" si="12"/>
        <v>Volcanoes Set</v>
      </c>
      <c r="AH66" s="413"/>
      <c r="AI66" s="413"/>
    </row>
    <row r="67" spans="2:35" ht="18.75" x14ac:dyDescent="0.3">
      <c r="B67" s="123" t="s">
        <v>243</v>
      </c>
      <c r="C67" s="7" t="s">
        <v>280</v>
      </c>
      <c r="D67" s="7" t="str">
        <f t="shared" si="9"/>
        <v>XL (Screw-On)</v>
      </c>
      <c r="E67" s="7" t="s">
        <v>10</v>
      </c>
      <c r="F67" s="7" t="str">
        <f t="shared" si="10"/>
        <v xml:space="preserve"> (Screw-On)</v>
      </c>
      <c r="G67" s="7">
        <v>6</v>
      </c>
      <c r="H67" s="6"/>
      <c r="I67" s="10"/>
      <c r="J67" s="10"/>
      <c r="K67" s="10"/>
      <c r="L67" s="10"/>
      <c r="M67" s="10"/>
      <c r="N67" s="10"/>
      <c r="O67" s="104"/>
      <c r="P67" s="104"/>
      <c r="Q67" s="10"/>
      <c r="R67" s="104"/>
      <c r="S67" s="104"/>
      <c r="T67" s="104"/>
      <c r="U67" s="104"/>
      <c r="V67" s="104"/>
      <c r="W67" s="104"/>
      <c r="X67" s="10">
        <v>24</v>
      </c>
      <c r="Y67" s="104"/>
      <c r="Z67" s="104"/>
      <c r="AA67" s="23">
        <f t="shared" si="11"/>
        <v>115.42999999999999</v>
      </c>
      <c r="AB67" s="23">
        <v>97</v>
      </c>
      <c r="AC67" s="23">
        <f>AB67*(1+HOLDS!$Z$303/100)</f>
        <v>97</v>
      </c>
      <c r="AD67" s="10"/>
      <c r="AE67" s="10"/>
      <c r="AF67" s="108">
        <v>17</v>
      </c>
      <c r="AG67" s="105" t="str">
        <f t="shared" si="12"/>
        <v>Volcanoes 1</v>
      </c>
      <c r="AH67" s="105"/>
      <c r="AI67" s="105">
        <v>21</v>
      </c>
    </row>
    <row r="68" spans="2:35" ht="18.75" x14ac:dyDescent="0.3">
      <c r="B68" s="123" t="s">
        <v>244</v>
      </c>
      <c r="C68" s="7" t="s">
        <v>281</v>
      </c>
      <c r="D68" s="7" t="str">
        <f t="shared" si="9"/>
        <v>L (Screw-On)</v>
      </c>
      <c r="E68" s="7" t="s">
        <v>76</v>
      </c>
      <c r="F68" s="7" t="str">
        <f t="shared" si="10"/>
        <v xml:space="preserve"> (Screw-On)</v>
      </c>
      <c r="G68" s="7">
        <v>6</v>
      </c>
      <c r="H68" s="6"/>
      <c r="I68" s="10"/>
      <c r="J68" s="10"/>
      <c r="K68" s="10"/>
      <c r="L68" s="10"/>
      <c r="M68" s="10"/>
      <c r="N68" s="10"/>
      <c r="O68" s="104"/>
      <c r="P68" s="104"/>
      <c r="Q68" s="10"/>
      <c r="R68" s="117"/>
      <c r="S68" s="104"/>
      <c r="T68" s="104"/>
      <c r="U68" s="104"/>
      <c r="V68" s="104"/>
      <c r="W68" s="104"/>
      <c r="X68" s="10">
        <v>18</v>
      </c>
      <c r="Y68" s="104"/>
      <c r="Z68" s="104"/>
      <c r="AA68" s="23">
        <f t="shared" si="11"/>
        <v>86.86999999999999</v>
      </c>
      <c r="AB68" s="23">
        <v>73</v>
      </c>
      <c r="AC68" s="23">
        <f>AB68*(1+HOLDS!$Z$303/100)</f>
        <v>73</v>
      </c>
      <c r="AD68" s="10"/>
      <c r="AE68" s="10"/>
      <c r="AF68" s="108">
        <v>8.5</v>
      </c>
      <c r="AG68" s="105" t="str">
        <f t="shared" si="12"/>
        <v>Volcanoes 2</v>
      </c>
      <c r="AH68" s="105"/>
      <c r="AI68" s="105">
        <v>22</v>
      </c>
    </row>
    <row r="69" spans="2:35" ht="18.75" x14ac:dyDescent="0.3">
      <c r="B69" s="152" t="s">
        <v>1173</v>
      </c>
      <c r="C69" s="7" t="s">
        <v>1166</v>
      </c>
      <c r="D69" s="7" t="str">
        <f t="shared" si="9"/>
        <v>L (Screw-On)</v>
      </c>
      <c r="E69" s="413" t="s">
        <v>76</v>
      </c>
      <c r="F69" s="7" t="str">
        <f t="shared" si="10"/>
        <v xml:space="preserve"> (Screw-On)</v>
      </c>
      <c r="G69" s="413">
        <v>6</v>
      </c>
      <c r="H69" s="452"/>
      <c r="I69" s="453"/>
      <c r="J69" s="453"/>
      <c r="K69" s="453"/>
      <c r="L69" s="453"/>
      <c r="M69" s="453"/>
      <c r="N69" s="453"/>
      <c r="O69" s="454"/>
      <c r="P69" s="454"/>
      <c r="Q69" s="453"/>
      <c r="R69" s="455"/>
      <c r="S69" s="454"/>
      <c r="T69" s="454"/>
      <c r="U69" s="454"/>
      <c r="V69" s="454"/>
      <c r="W69" s="454"/>
      <c r="X69" s="453">
        <v>18</v>
      </c>
      <c r="Y69" s="454"/>
      <c r="Z69" s="454"/>
      <c r="AA69" s="23">
        <f t="shared" si="11"/>
        <v>153.51</v>
      </c>
      <c r="AB69" s="456">
        <v>129</v>
      </c>
      <c r="AC69" s="23">
        <f>AB69*(1+HOLDS!$Z$303/100)</f>
        <v>129</v>
      </c>
      <c r="AD69" s="453"/>
      <c r="AE69" s="453"/>
      <c r="AF69" s="457">
        <v>9</v>
      </c>
      <c r="AG69" s="105"/>
      <c r="AH69" s="105"/>
      <c r="AI69" s="105"/>
    </row>
    <row r="70" spans="2:35" ht="18.75" x14ac:dyDescent="0.3">
      <c r="B70" s="152" t="s">
        <v>1174</v>
      </c>
      <c r="C70" s="7" t="s">
        <v>1167</v>
      </c>
      <c r="D70" s="7" t="str">
        <f t="shared" si="9"/>
        <v>L (Screw-On)</v>
      </c>
      <c r="E70" s="413" t="s">
        <v>76</v>
      </c>
      <c r="F70" s="7" t="str">
        <f t="shared" si="10"/>
        <v xml:space="preserve"> (Screw-On)</v>
      </c>
      <c r="G70" s="413">
        <v>6</v>
      </c>
      <c r="H70" s="452"/>
      <c r="I70" s="453"/>
      <c r="J70" s="453"/>
      <c r="K70" s="453"/>
      <c r="L70" s="453"/>
      <c r="M70" s="453"/>
      <c r="N70" s="453"/>
      <c r="O70" s="454"/>
      <c r="P70" s="454"/>
      <c r="Q70" s="453"/>
      <c r="R70" s="455"/>
      <c r="S70" s="454"/>
      <c r="T70" s="454"/>
      <c r="U70" s="454"/>
      <c r="V70" s="454"/>
      <c r="W70" s="454"/>
      <c r="X70" s="453">
        <v>18</v>
      </c>
      <c r="Y70" s="454"/>
      <c r="Z70" s="454"/>
      <c r="AA70" s="23">
        <f t="shared" si="11"/>
        <v>111.86</v>
      </c>
      <c r="AB70" s="456">
        <v>94</v>
      </c>
      <c r="AC70" s="23">
        <f>AB70*(1+HOLDS!$Z$303/100)</f>
        <v>94</v>
      </c>
      <c r="AD70" s="453"/>
      <c r="AE70" s="453"/>
      <c r="AF70" s="457">
        <v>5.8</v>
      </c>
      <c r="AG70" s="105"/>
      <c r="AH70" s="105"/>
      <c r="AI70" s="105"/>
    </row>
    <row r="71" spans="2:35" ht="18.75" x14ac:dyDescent="0.3">
      <c r="B71" s="152" t="s">
        <v>1175</v>
      </c>
      <c r="C71" s="7" t="s">
        <v>1168</v>
      </c>
      <c r="D71" s="7" t="str">
        <f t="shared" si="9"/>
        <v>M (Screw-On)</v>
      </c>
      <c r="E71" s="413" t="s">
        <v>3</v>
      </c>
      <c r="F71" s="7" t="str">
        <f t="shared" si="10"/>
        <v xml:space="preserve"> (Screw-On)</v>
      </c>
      <c r="G71" s="413">
        <v>6</v>
      </c>
      <c r="H71" s="452"/>
      <c r="I71" s="453"/>
      <c r="J71" s="453"/>
      <c r="K71" s="453"/>
      <c r="L71" s="453"/>
      <c r="M71" s="453"/>
      <c r="N71" s="453"/>
      <c r="O71" s="454"/>
      <c r="P71" s="454"/>
      <c r="Q71" s="453"/>
      <c r="R71" s="455"/>
      <c r="S71" s="454"/>
      <c r="T71" s="454"/>
      <c r="U71" s="454"/>
      <c r="V71" s="454"/>
      <c r="W71" s="454"/>
      <c r="X71" s="453">
        <v>12</v>
      </c>
      <c r="Y71" s="454"/>
      <c r="Z71" s="454"/>
      <c r="AA71" s="23">
        <f t="shared" si="11"/>
        <v>64.259999999999991</v>
      </c>
      <c r="AB71" s="456">
        <v>54</v>
      </c>
      <c r="AC71" s="23">
        <f>AB71*(1+HOLDS!$Z$303/100)</f>
        <v>54</v>
      </c>
      <c r="AD71" s="453"/>
      <c r="AE71" s="453"/>
      <c r="AF71" s="457">
        <v>2.2000000000000002</v>
      </c>
      <c r="AG71" s="105"/>
      <c r="AH71" s="105"/>
      <c r="AI71" s="105"/>
    </row>
    <row r="72" spans="2:35" ht="18.75" x14ac:dyDescent="0.3">
      <c r="B72" s="152" t="s">
        <v>1176</v>
      </c>
      <c r="C72" s="7" t="s">
        <v>1169</v>
      </c>
      <c r="D72" s="7" t="str">
        <f t="shared" si="9"/>
        <v>S (Screw-On)</v>
      </c>
      <c r="E72" s="413" t="s">
        <v>2</v>
      </c>
      <c r="F72" s="7" t="str">
        <f t="shared" si="10"/>
        <v xml:space="preserve"> (Screw-On)</v>
      </c>
      <c r="G72" s="413">
        <v>6</v>
      </c>
      <c r="H72" s="452"/>
      <c r="I72" s="453"/>
      <c r="J72" s="453"/>
      <c r="K72" s="453"/>
      <c r="L72" s="453"/>
      <c r="M72" s="453"/>
      <c r="N72" s="453"/>
      <c r="O72" s="454"/>
      <c r="P72" s="454"/>
      <c r="Q72" s="453"/>
      <c r="R72" s="455"/>
      <c r="S72" s="454"/>
      <c r="T72" s="454"/>
      <c r="U72" s="454"/>
      <c r="V72" s="454"/>
      <c r="W72" s="454"/>
      <c r="X72" s="453">
        <v>12</v>
      </c>
      <c r="Y72" s="454"/>
      <c r="Z72" s="454"/>
      <c r="AA72" s="23">
        <f t="shared" si="11"/>
        <v>42.839999999999996</v>
      </c>
      <c r="AB72" s="456">
        <v>36</v>
      </c>
      <c r="AC72" s="23">
        <f>AB72*(1+HOLDS!$Z$303/100)</f>
        <v>36</v>
      </c>
      <c r="AD72" s="453"/>
      <c r="AE72" s="453"/>
      <c r="AF72" s="457">
        <v>0.8</v>
      </c>
      <c r="AG72" s="105"/>
      <c r="AH72" s="105"/>
      <c r="AI72" s="105"/>
    </row>
    <row r="73" spans="2:35" ht="18.75" x14ac:dyDescent="0.3">
      <c r="B73" s="152" t="s">
        <v>1177</v>
      </c>
      <c r="C73" s="7" t="s">
        <v>1170</v>
      </c>
      <c r="D73" s="7" t="str">
        <f t="shared" si="9"/>
        <v>XL (Screw-On)</v>
      </c>
      <c r="E73" s="413" t="s">
        <v>10</v>
      </c>
      <c r="F73" s="7" t="str">
        <f t="shared" si="10"/>
        <v xml:space="preserve"> (Screw-On)</v>
      </c>
      <c r="G73" s="413">
        <v>3</v>
      </c>
      <c r="H73" s="452"/>
      <c r="I73" s="453"/>
      <c r="J73" s="453"/>
      <c r="K73" s="453"/>
      <c r="L73" s="453"/>
      <c r="M73" s="453"/>
      <c r="N73" s="453"/>
      <c r="O73" s="454"/>
      <c r="P73" s="454"/>
      <c r="Q73" s="453"/>
      <c r="R73" s="455"/>
      <c r="S73" s="454"/>
      <c r="T73" s="454"/>
      <c r="U73" s="454"/>
      <c r="V73" s="454"/>
      <c r="W73" s="454"/>
      <c r="X73" s="453">
        <v>12</v>
      </c>
      <c r="Y73" s="454"/>
      <c r="Z73" s="454"/>
      <c r="AA73" s="23">
        <f t="shared" si="11"/>
        <v>105.91</v>
      </c>
      <c r="AB73" s="456">
        <v>89</v>
      </c>
      <c r="AC73" s="23">
        <f>AB73*(1+HOLDS!$Z$303/100)</f>
        <v>89</v>
      </c>
      <c r="AD73" s="453"/>
      <c r="AE73" s="453"/>
      <c r="AF73" s="457">
        <v>6.5</v>
      </c>
      <c r="AG73" s="105"/>
      <c r="AH73" s="105"/>
      <c r="AI73" s="105"/>
    </row>
    <row r="74" spans="2:35" ht="18.75" x14ac:dyDescent="0.3">
      <c r="B74" s="152" t="s">
        <v>472</v>
      </c>
      <c r="C74" s="9" t="s">
        <v>470</v>
      </c>
      <c r="D74" s="7" t="str">
        <f t="shared" si="9"/>
        <v>S (Screw-On)</v>
      </c>
      <c r="E74" s="7" t="s">
        <v>2</v>
      </c>
      <c r="F74" s="7" t="str">
        <f t="shared" ref="F74" si="14">IF(SUM(H74:W74)=0," (Screw-On)","")</f>
        <v xml:space="preserve"> (Screw-On)</v>
      </c>
      <c r="G74" s="7">
        <v>12</v>
      </c>
      <c r="H74" s="6"/>
      <c r="I74" s="10"/>
      <c r="J74" s="10"/>
      <c r="K74" s="10"/>
      <c r="L74" s="10"/>
      <c r="M74" s="10"/>
      <c r="N74" s="10"/>
      <c r="O74" s="104"/>
      <c r="P74" s="104"/>
      <c r="Q74" s="10"/>
      <c r="R74" s="117"/>
      <c r="S74" s="104"/>
      <c r="T74" s="104"/>
      <c r="U74" s="104"/>
      <c r="V74" s="104"/>
      <c r="W74" s="104"/>
      <c r="X74" s="10">
        <v>24</v>
      </c>
      <c r="Y74" s="104"/>
      <c r="Z74" s="104"/>
      <c r="AA74" s="23">
        <f t="shared" ref="AA74:AA75" si="15">AC74*($AA$3/100+1)</f>
        <v>49.98</v>
      </c>
      <c r="AB74" s="23">
        <v>42</v>
      </c>
      <c r="AC74" s="23">
        <f>AB74*(1+HOLDS!$Z$303/100)</f>
        <v>42</v>
      </c>
      <c r="AD74" s="10"/>
      <c r="AE74" s="10"/>
      <c r="AF74" s="108">
        <v>0.9</v>
      </c>
      <c r="AG74" s="105" t="str">
        <f t="shared" ref="AG74:AG75" si="16">PROPER(C74)</f>
        <v>Love Handle Foothold 1</v>
      </c>
      <c r="AH74" s="105"/>
      <c r="AI74" s="105">
        <v>23</v>
      </c>
    </row>
    <row r="75" spans="2:35" ht="18.75" x14ac:dyDescent="0.3">
      <c r="B75" s="152" t="s">
        <v>473</v>
      </c>
      <c r="C75" s="9" t="s">
        <v>471</v>
      </c>
      <c r="D75" s="7" t="str">
        <f t="shared" si="9"/>
        <v>S</v>
      </c>
      <c r="E75" s="7" t="s">
        <v>2</v>
      </c>
      <c r="F75" s="7"/>
      <c r="G75" s="7">
        <v>12</v>
      </c>
      <c r="H75" s="6">
        <v>7</v>
      </c>
      <c r="I75" s="10">
        <v>5</v>
      </c>
      <c r="J75" s="10"/>
      <c r="K75" s="10"/>
      <c r="L75" s="10"/>
      <c r="M75" s="10"/>
      <c r="N75" s="10"/>
      <c r="O75" s="104"/>
      <c r="P75" s="104"/>
      <c r="Q75" s="10"/>
      <c r="R75" s="117"/>
      <c r="S75" s="104"/>
      <c r="T75" s="104"/>
      <c r="U75" s="104"/>
      <c r="V75" s="104"/>
      <c r="W75" s="104"/>
      <c r="X75" s="10">
        <v>24</v>
      </c>
      <c r="Y75" s="104"/>
      <c r="Z75" s="104"/>
      <c r="AA75" s="23">
        <f t="shared" si="15"/>
        <v>63.07</v>
      </c>
      <c r="AB75" s="23">
        <v>53</v>
      </c>
      <c r="AC75" s="23">
        <f>AB75*(1+HOLDS!$Z$303/100)</f>
        <v>53</v>
      </c>
      <c r="AD75" s="10"/>
      <c r="AE75" s="10"/>
      <c r="AF75" s="108">
        <v>1.55</v>
      </c>
      <c r="AG75" s="105" t="str">
        <f t="shared" si="16"/>
        <v>Love Handle Foothold 2</v>
      </c>
      <c r="AH75" s="105"/>
      <c r="AI75" s="105">
        <v>24</v>
      </c>
    </row>
    <row r="76" spans="2:35" ht="18.75" x14ac:dyDescent="0.3">
      <c r="B76" s="123" t="s">
        <v>480</v>
      </c>
      <c r="C76" s="153" t="s">
        <v>476</v>
      </c>
      <c r="D76" s="7" t="str">
        <f t="shared" si="9"/>
        <v>XS-XXL</v>
      </c>
      <c r="E76" s="7" t="s">
        <v>141</v>
      </c>
      <c r="F76" s="7"/>
      <c r="G76" s="7">
        <f>SUM(G77:G96)</f>
        <v>177</v>
      </c>
      <c r="H76" s="7">
        <f t="shared" ref="H76:X76" si="17">SUM(H77:H96)</f>
        <v>88</v>
      </c>
      <c r="I76" s="7">
        <f t="shared" si="17"/>
        <v>19</v>
      </c>
      <c r="J76" s="7">
        <f t="shared" si="17"/>
        <v>6</v>
      </c>
      <c r="K76" s="7">
        <f t="shared" si="17"/>
        <v>10</v>
      </c>
      <c r="L76" s="7">
        <f t="shared" si="17"/>
        <v>4</v>
      </c>
      <c r="M76" s="7">
        <f t="shared" si="17"/>
        <v>6</v>
      </c>
      <c r="N76" s="7">
        <f t="shared" si="17"/>
        <v>2</v>
      </c>
      <c r="O76" s="7">
        <f t="shared" si="17"/>
        <v>4</v>
      </c>
      <c r="P76" s="7">
        <f t="shared" si="17"/>
        <v>1</v>
      </c>
      <c r="Q76" s="7">
        <f t="shared" si="17"/>
        <v>0</v>
      </c>
      <c r="R76" s="7">
        <f t="shared" si="17"/>
        <v>1</v>
      </c>
      <c r="S76" s="7">
        <f t="shared" si="17"/>
        <v>0</v>
      </c>
      <c r="T76" s="7">
        <f t="shared" si="17"/>
        <v>0</v>
      </c>
      <c r="U76" s="7">
        <f t="shared" si="17"/>
        <v>0</v>
      </c>
      <c r="V76" s="7">
        <f t="shared" si="17"/>
        <v>0</v>
      </c>
      <c r="W76" s="7">
        <f t="shared" si="17"/>
        <v>0</v>
      </c>
      <c r="X76" s="7">
        <f t="shared" si="17"/>
        <v>405</v>
      </c>
      <c r="Y76" s="104"/>
      <c r="Z76" s="104"/>
      <c r="AA76" s="23">
        <f>AC76*($AA$3/100+1)</f>
        <v>2008.8984999999998</v>
      </c>
      <c r="AB76" s="7">
        <f>SUM(AB77:AB96)*0.95</f>
        <v>1688.1499999999999</v>
      </c>
      <c r="AC76" s="23">
        <f>AB76*(1+HOLDS!$Z$303/100)</f>
        <v>1688.1499999999999</v>
      </c>
      <c r="AD76" s="10"/>
      <c r="AE76" s="10"/>
      <c r="AF76" s="7">
        <f t="shared" ref="AF76" si="18">SUM(AF77:AF96)</f>
        <v>130.4</v>
      </c>
      <c r="AG76" s="105" t="str">
        <f>PROPER(C76)</f>
        <v>Crusher Set</v>
      </c>
      <c r="AH76" s="105"/>
      <c r="AI76" s="105">
        <v>25</v>
      </c>
    </row>
    <row r="77" spans="2:35" ht="18.75" x14ac:dyDescent="0.3">
      <c r="B77" s="124" t="s">
        <v>23</v>
      </c>
      <c r="C77" s="7" t="s">
        <v>146</v>
      </c>
      <c r="D77" s="7" t="str">
        <f t="shared" si="9"/>
        <v>XS</v>
      </c>
      <c r="E77" s="7" t="s">
        <v>232</v>
      </c>
      <c r="F77" s="7" t="str">
        <f t="shared" si="10"/>
        <v/>
      </c>
      <c r="G77" s="7">
        <v>24</v>
      </c>
      <c r="H77" s="6">
        <v>24</v>
      </c>
      <c r="I77" s="10"/>
      <c r="J77" s="10"/>
      <c r="K77" s="10"/>
      <c r="L77" s="10"/>
      <c r="M77" s="10"/>
      <c r="N77" s="10"/>
      <c r="O77" s="104"/>
      <c r="P77" s="104"/>
      <c r="Q77" s="10"/>
      <c r="R77" s="104"/>
      <c r="S77" s="104"/>
      <c r="T77" s="104"/>
      <c r="U77" s="104"/>
      <c r="V77" s="104"/>
      <c r="W77" s="104"/>
      <c r="X77" s="10">
        <v>18</v>
      </c>
      <c r="Y77" s="104"/>
      <c r="Z77" s="104"/>
      <c r="AA77" s="23">
        <f t="shared" si="11"/>
        <v>96.39</v>
      </c>
      <c r="AB77" s="23">
        <v>81</v>
      </c>
      <c r="AC77" s="23">
        <f>AB77*(1+HOLDS!$Z$303/100)</f>
        <v>81</v>
      </c>
      <c r="AD77" s="10"/>
      <c r="AE77" s="10"/>
      <c r="AF77" s="108">
        <v>2.4</v>
      </c>
      <c r="AG77" s="105" t="str">
        <f t="shared" si="12"/>
        <v>Tiny Crusher 1</v>
      </c>
      <c r="AH77" s="105"/>
      <c r="AI77" s="105">
        <v>26</v>
      </c>
    </row>
    <row r="78" spans="2:35" ht="18.75" x14ac:dyDescent="0.3">
      <c r="B78" s="124" t="s">
        <v>24</v>
      </c>
      <c r="C78" s="7" t="s">
        <v>147</v>
      </c>
      <c r="D78" s="7" t="str">
        <f t="shared" si="9"/>
        <v>XS</v>
      </c>
      <c r="E78" s="7" t="s">
        <v>232</v>
      </c>
      <c r="F78" s="7" t="str">
        <f t="shared" si="10"/>
        <v/>
      </c>
      <c r="G78" s="7">
        <v>24</v>
      </c>
      <c r="H78" s="6">
        <v>24</v>
      </c>
      <c r="I78" s="10"/>
      <c r="J78" s="10"/>
      <c r="K78" s="10"/>
      <c r="L78" s="10"/>
      <c r="M78" s="10"/>
      <c r="N78" s="10"/>
      <c r="O78" s="104"/>
      <c r="P78" s="104"/>
      <c r="Q78" s="10"/>
      <c r="R78" s="104"/>
      <c r="S78" s="104"/>
      <c r="T78" s="104"/>
      <c r="U78" s="104"/>
      <c r="V78" s="104"/>
      <c r="W78" s="104"/>
      <c r="X78" s="10">
        <v>48</v>
      </c>
      <c r="Y78" s="104"/>
      <c r="Z78" s="104"/>
      <c r="AA78" s="23">
        <f t="shared" si="11"/>
        <v>92.82</v>
      </c>
      <c r="AB78" s="23">
        <v>78</v>
      </c>
      <c r="AC78" s="23">
        <f>AB78*(1+HOLDS!$Z$303/100)</f>
        <v>78</v>
      </c>
      <c r="AD78" s="10"/>
      <c r="AE78" s="10"/>
      <c r="AF78" s="108">
        <v>2.2000000000000002</v>
      </c>
      <c r="AG78" s="105" t="str">
        <f t="shared" si="12"/>
        <v>Tiny Crusher 2</v>
      </c>
      <c r="AH78" s="105"/>
      <c r="AI78" s="105">
        <v>27</v>
      </c>
    </row>
    <row r="79" spans="2:35" ht="18.75" x14ac:dyDescent="0.3">
      <c r="B79" s="125" t="s">
        <v>125</v>
      </c>
      <c r="C79" s="28" t="s">
        <v>119</v>
      </c>
      <c r="D79" s="7" t="str">
        <f t="shared" si="9"/>
        <v>XS (Screw-On)</v>
      </c>
      <c r="E79" s="7" t="s">
        <v>232</v>
      </c>
      <c r="F79" s="7" t="str">
        <f t="shared" si="10"/>
        <v xml:space="preserve"> (Screw-On)</v>
      </c>
      <c r="G79" s="28">
        <v>18</v>
      </c>
      <c r="H79" s="6"/>
      <c r="I79" s="10"/>
      <c r="J79" s="10"/>
      <c r="K79" s="10"/>
      <c r="L79" s="10"/>
      <c r="M79" s="10"/>
      <c r="N79" s="10"/>
      <c r="O79" s="104"/>
      <c r="P79" s="104"/>
      <c r="Q79" s="10"/>
      <c r="R79" s="104"/>
      <c r="S79" s="104"/>
      <c r="T79" s="104"/>
      <c r="U79" s="104"/>
      <c r="V79" s="104"/>
      <c r="W79" s="104"/>
      <c r="X79" s="10">
        <v>36</v>
      </c>
      <c r="Y79" s="104"/>
      <c r="Z79" s="104"/>
      <c r="AA79" s="23">
        <f t="shared" si="11"/>
        <v>85.679999999999993</v>
      </c>
      <c r="AB79" s="23">
        <v>72</v>
      </c>
      <c r="AC79" s="23">
        <f>AB79*(1+HOLDS!$Z$303/100)</f>
        <v>72</v>
      </c>
      <c r="AD79" s="10"/>
      <c r="AE79" s="10"/>
      <c r="AF79" s="108">
        <v>0.8</v>
      </c>
      <c r="AG79" s="105" t="str">
        <f t="shared" si="12"/>
        <v>Tiny Crusher 3</v>
      </c>
      <c r="AH79" s="105"/>
      <c r="AI79" s="105">
        <v>28</v>
      </c>
    </row>
    <row r="80" spans="2:35" ht="18.75" x14ac:dyDescent="0.3">
      <c r="B80" s="125" t="s">
        <v>126</v>
      </c>
      <c r="C80" s="7" t="s">
        <v>120</v>
      </c>
      <c r="D80" s="7" t="str">
        <f t="shared" si="9"/>
        <v>XS (Screw-On)</v>
      </c>
      <c r="E80" s="7" t="s">
        <v>232</v>
      </c>
      <c r="F80" s="7" t="str">
        <f t="shared" si="10"/>
        <v xml:space="preserve"> (Screw-On)</v>
      </c>
      <c r="G80" s="7">
        <v>18</v>
      </c>
      <c r="H80" s="6"/>
      <c r="I80" s="10"/>
      <c r="J80" s="10"/>
      <c r="K80" s="10"/>
      <c r="L80" s="10"/>
      <c r="M80" s="10"/>
      <c r="N80" s="10"/>
      <c r="O80" s="104"/>
      <c r="P80" s="104"/>
      <c r="Q80" s="10"/>
      <c r="R80" s="104"/>
      <c r="S80" s="104"/>
      <c r="T80" s="104"/>
      <c r="U80" s="104"/>
      <c r="V80" s="104"/>
      <c r="W80" s="104"/>
      <c r="X80" s="10">
        <v>36</v>
      </c>
      <c r="Y80" s="104"/>
      <c r="Z80" s="104"/>
      <c r="AA80" s="23">
        <f t="shared" si="11"/>
        <v>86.86999999999999</v>
      </c>
      <c r="AB80" s="23">
        <v>73</v>
      </c>
      <c r="AC80" s="23">
        <f>AB80*(1+HOLDS!$Z$303/100)</f>
        <v>73</v>
      </c>
      <c r="AD80" s="10"/>
      <c r="AE80" s="10"/>
      <c r="AF80" s="108">
        <v>1</v>
      </c>
      <c r="AG80" s="105" t="str">
        <f t="shared" si="12"/>
        <v>Tiny Crusher 4</v>
      </c>
      <c r="AH80" s="105"/>
      <c r="AI80" s="105">
        <v>29</v>
      </c>
    </row>
    <row r="81" spans="2:35" ht="18.75" x14ac:dyDescent="0.3">
      <c r="B81" s="124" t="s">
        <v>9</v>
      </c>
      <c r="C81" s="7" t="s">
        <v>148</v>
      </c>
      <c r="D81" s="7" t="str">
        <f t="shared" si="9"/>
        <v>M</v>
      </c>
      <c r="E81" s="7" t="s">
        <v>3</v>
      </c>
      <c r="F81" s="7" t="str">
        <f t="shared" si="10"/>
        <v/>
      </c>
      <c r="G81" s="7">
        <v>18</v>
      </c>
      <c r="H81" s="6">
        <v>14</v>
      </c>
      <c r="I81" s="10">
        <v>4</v>
      </c>
      <c r="J81" s="10"/>
      <c r="K81" s="10"/>
      <c r="L81" s="10"/>
      <c r="M81" s="10"/>
      <c r="N81" s="10"/>
      <c r="O81" s="104"/>
      <c r="P81" s="104"/>
      <c r="Q81" s="10"/>
      <c r="R81" s="104"/>
      <c r="S81" s="104"/>
      <c r="T81" s="104"/>
      <c r="U81" s="104"/>
      <c r="V81" s="104"/>
      <c r="W81" s="104"/>
      <c r="X81" s="10">
        <v>55</v>
      </c>
      <c r="Y81" s="104"/>
      <c r="Z81" s="104"/>
      <c r="AA81" s="23">
        <f t="shared" si="11"/>
        <v>163.03</v>
      </c>
      <c r="AB81" s="23">
        <v>137</v>
      </c>
      <c r="AC81" s="23">
        <f>AB81*(1+HOLDS!$Z$303/100)</f>
        <v>137</v>
      </c>
      <c r="AD81" s="10"/>
      <c r="AE81" s="10"/>
      <c r="AF81" s="108">
        <v>10.1</v>
      </c>
      <c r="AG81" s="105" t="str">
        <f t="shared" si="12"/>
        <v>Light Crusher 1</v>
      </c>
      <c r="AH81" s="105"/>
      <c r="AI81" s="105">
        <v>30</v>
      </c>
    </row>
    <row r="82" spans="2:35" ht="18.75" x14ac:dyDescent="0.3">
      <c r="B82" s="124" t="s">
        <v>1</v>
      </c>
      <c r="C82" s="9" t="s">
        <v>149</v>
      </c>
      <c r="D82" s="7" t="str">
        <f t="shared" si="9"/>
        <v>L</v>
      </c>
      <c r="E82" s="9" t="s">
        <v>76</v>
      </c>
      <c r="F82" s="7" t="str">
        <f t="shared" si="10"/>
        <v/>
      </c>
      <c r="G82" s="9">
        <v>18</v>
      </c>
      <c r="H82" s="6">
        <v>6</v>
      </c>
      <c r="I82" s="10">
        <v>10</v>
      </c>
      <c r="J82" s="10">
        <v>2</v>
      </c>
      <c r="K82" s="10"/>
      <c r="L82" s="10"/>
      <c r="M82" s="10"/>
      <c r="N82" s="10"/>
      <c r="O82" s="104"/>
      <c r="P82" s="104"/>
      <c r="Q82" s="10"/>
      <c r="R82" s="104"/>
      <c r="S82" s="104"/>
      <c r="T82" s="104"/>
      <c r="U82" s="104"/>
      <c r="V82" s="104"/>
      <c r="W82" s="104"/>
      <c r="X82" s="10">
        <v>57</v>
      </c>
      <c r="Y82" s="104"/>
      <c r="Z82" s="104"/>
      <c r="AA82" s="23">
        <f t="shared" si="11"/>
        <v>255.85</v>
      </c>
      <c r="AB82" s="23">
        <v>215</v>
      </c>
      <c r="AC82" s="23">
        <f>AB82*(1+HOLDS!$Z$303/100)</f>
        <v>215</v>
      </c>
      <c r="AD82" s="10"/>
      <c r="AE82" s="10"/>
      <c r="AF82" s="108">
        <v>21.2</v>
      </c>
      <c r="AG82" s="105" t="str">
        <f t="shared" si="12"/>
        <v>Light Crusher 2</v>
      </c>
      <c r="AH82" s="105"/>
      <c r="AI82" s="105">
        <v>31</v>
      </c>
    </row>
    <row r="83" spans="2:35" ht="18.75" x14ac:dyDescent="0.3">
      <c r="B83" s="124" t="s">
        <v>112</v>
      </c>
      <c r="C83" s="9" t="s">
        <v>150</v>
      </c>
      <c r="D83" s="7" t="str">
        <f t="shared" si="9"/>
        <v>L</v>
      </c>
      <c r="E83" s="9" t="s">
        <v>76</v>
      </c>
      <c r="F83" s="7" t="str">
        <f t="shared" si="10"/>
        <v/>
      </c>
      <c r="G83" s="9">
        <v>24</v>
      </c>
      <c r="H83" s="6">
        <v>20</v>
      </c>
      <c r="I83" s="10">
        <v>4</v>
      </c>
      <c r="J83" s="10"/>
      <c r="K83" s="10"/>
      <c r="L83" s="10"/>
      <c r="M83" s="10"/>
      <c r="N83" s="10"/>
      <c r="O83" s="104"/>
      <c r="P83" s="104"/>
      <c r="Q83" s="10"/>
      <c r="R83" s="104"/>
      <c r="S83" s="104"/>
      <c r="T83" s="104"/>
      <c r="U83" s="104"/>
      <c r="V83" s="104"/>
      <c r="W83" s="104"/>
      <c r="X83" s="10">
        <v>58</v>
      </c>
      <c r="Y83" s="104"/>
      <c r="Z83" s="104"/>
      <c r="AA83" s="23">
        <f t="shared" si="11"/>
        <v>191.59</v>
      </c>
      <c r="AB83" s="23">
        <v>161</v>
      </c>
      <c r="AC83" s="23">
        <f>AB83*(1+HOLDS!$Z$303/100)</f>
        <v>161</v>
      </c>
      <c r="AD83" s="10"/>
      <c r="AE83" s="10"/>
      <c r="AF83" s="108">
        <v>10.4</v>
      </c>
      <c r="AG83" s="105" t="str">
        <f t="shared" si="12"/>
        <v>Light Crusher 3</v>
      </c>
      <c r="AH83" s="105"/>
      <c r="AI83" s="105">
        <v>32</v>
      </c>
    </row>
    <row r="84" spans="2:35" ht="18.75" x14ac:dyDescent="0.3">
      <c r="B84" s="124" t="s">
        <v>37</v>
      </c>
      <c r="C84" s="9" t="s">
        <v>151</v>
      </c>
      <c r="D84" s="7" t="str">
        <f t="shared" si="9"/>
        <v>XL</v>
      </c>
      <c r="E84" s="9" t="s">
        <v>10</v>
      </c>
      <c r="F84" s="7" t="str">
        <f t="shared" si="10"/>
        <v/>
      </c>
      <c r="G84" s="9">
        <v>6</v>
      </c>
      <c r="H84" s="6"/>
      <c r="I84" s="10"/>
      <c r="J84" s="10"/>
      <c r="K84" s="10">
        <v>1</v>
      </c>
      <c r="L84" s="10"/>
      <c r="M84" s="10">
        <v>4</v>
      </c>
      <c r="N84" s="10">
        <v>1</v>
      </c>
      <c r="O84" s="104"/>
      <c r="P84" s="104"/>
      <c r="Q84" s="10"/>
      <c r="R84" s="104"/>
      <c r="S84" s="104"/>
      <c r="T84" s="104"/>
      <c r="U84" s="104"/>
      <c r="V84" s="104"/>
      <c r="W84" s="104"/>
      <c r="X84" s="10">
        <v>15</v>
      </c>
      <c r="Y84" s="104"/>
      <c r="Z84" s="104"/>
      <c r="AA84" s="23">
        <f t="shared" si="11"/>
        <v>151.13</v>
      </c>
      <c r="AB84" s="23">
        <v>127</v>
      </c>
      <c r="AC84" s="23">
        <f>AB84*(1+HOLDS!$Z$303/100)</f>
        <v>127</v>
      </c>
      <c r="AD84" s="10"/>
      <c r="AE84" s="10"/>
      <c r="AF84" s="108">
        <v>11.8</v>
      </c>
      <c r="AG84" s="105" t="str">
        <f t="shared" si="12"/>
        <v>Essential Crusher 1</v>
      </c>
      <c r="AH84" s="105"/>
      <c r="AI84" s="105">
        <v>33</v>
      </c>
    </row>
    <row r="85" spans="2:35" ht="18.75" x14ac:dyDescent="0.3">
      <c r="B85" s="124" t="s">
        <v>38</v>
      </c>
      <c r="C85" s="9" t="s">
        <v>152</v>
      </c>
      <c r="D85" s="7" t="str">
        <f t="shared" si="9"/>
        <v>XL</v>
      </c>
      <c r="E85" s="9" t="s">
        <v>10</v>
      </c>
      <c r="F85" s="7" t="str">
        <f t="shared" si="10"/>
        <v/>
      </c>
      <c r="G85" s="9">
        <v>6</v>
      </c>
      <c r="H85" s="6"/>
      <c r="I85" s="10">
        <v>1</v>
      </c>
      <c r="J85" s="10">
        <v>2</v>
      </c>
      <c r="K85" s="10">
        <v>3</v>
      </c>
      <c r="L85" s="10"/>
      <c r="M85" s="10"/>
      <c r="N85" s="10"/>
      <c r="O85" s="104"/>
      <c r="P85" s="104"/>
      <c r="Q85" s="10"/>
      <c r="R85" s="104"/>
      <c r="S85" s="104"/>
      <c r="T85" s="104"/>
      <c r="U85" s="104"/>
      <c r="V85" s="104"/>
      <c r="W85" s="104"/>
      <c r="X85" s="10">
        <v>20</v>
      </c>
      <c r="Y85" s="104"/>
      <c r="Z85" s="104"/>
      <c r="AA85" s="23">
        <f t="shared" si="11"/>
        <v>135.66</v>
      </c>
      <c r="AB85" s="23">
        <v>114</v>
      </c>
      <c r="AC85" s="23">
        <f>AB85*(1+HOLDS!$Z$303/100)</f>
        <v>114</v>
      </c>
      <c r="AD85" s="10"/>
      <c r="AE85" s="10"/>
      <c r="AF85" s="108">
        <v>10</v>
      </c>
      <c r="AG85" s="105" t="str">
        <f t="shared" si="12"/>
        <v>Essential Crusher 2</v>
      </c>
      <c r="AH85" s="105"/>
      <c r="AI85" s="105">
        <v>34</v>
      </c>
    </row>
    <row r="86" spans="2:35" ht="18.75" x14ac:dyDescent="0.3">
      <c r="B86" s="124" t="s">
        <v>39</v>
      </c>
      <c r="C86" s="9" t="s">
        <v>153</v>
      </c>
      <c r="D86" s="7" t="str">
        <f t="shared" si="9"/>
        <v>XL</v>
      </c>
      <c r="E86" s="9" t="s">
        <v>10</v>
      </c>
      <c r="F86" s="7" t="str">
        <f t="shared" si="10"/>
        <v/>
      </c>
      <c r="G86" s="9">
        <v>6</v>
      </c>
      <c r="H86" s="6"/>
      <c r="I86" s="10"/>
      <c r="J86" s="10">
        <v>1</v>
      </c>
      <c r="K86" s="10">
        <v>1</v>
      </c>
      <c r="L86" s="10">
        <v>2</v>
      </c>
      <c r="M86" s="10">
        <v>1</v>
      </c>
      <c r="N86" s="10"/>
      <c r="O86" s="104">
        <v>1</v>
      </c>
      <c r="P86" s="104"/>
      <c r="Q86" s="10"/>
      <c r="R86" s="104"/>
      <c r="S86" s="104"/>
      <c r="T86" s="104"/>
      <c r="U86" s="104"/>
      <c r="V86" s="104"/>
      <c r="W86" s="104"/>
      <c r="X86" s="10">
        <v>17</v>
      </c>
      <c r="Y86" s="104"/>
      <c r="Z86" s="104"/>
      <c r="AA86" s="23">
        <f t="shared" si="11"/>
        <v>139.22999999999999</v>
      </c>
      <c r="AB86" s="23">
        <v>117</v>
      </c>
      <c r="AC86" s="23">
        <f>AB86*(1+HOLDS!$Z$303/100)</f>
        <v>117</v>
      </c>
      <c r="AD86" s="10"/>
      <c r="AE86" s="10"/>
      <c r="AF86" s="108">
        <v>10.5</v>
      </c>
      <c r="AG86" s="105" t="str">
        <f t="shared" si="12"/>
        <v>Essential Crusher 3</v>
      </c>
      <c r="AH86" s="105"/>
      <c r="AI86" s="105">
        <v>35</v>
      </c>
    </row>
    <row r="87" spans="2:35" ht="18.75" x14ac:dyDescent="0.3">
      <c r="B87" s="124" t="s">
        <v>40</v>
      </c>
      <c r="C87" s="9" t="s">
        <v>154</v>
      </c>
      <c r="D87" s="7" t="str">
        <f t="shared" si="9"/>
        <v>XL</v>
      </c>
      <c r="E87" s="9" t="s">
        <v>10</v>
      </c>
      <c r="F87" s="7" t="str">
        <f t="shared" si="10"/>
        <v/>
      </c>
      <c r="G87" s="9">
        <v>6</v>
      </c>
      <c r="H87" s="6"/>
      <c r="I87" s="10"/>
      <c r="J87" s="10">
        <v>1</v>
      </c>
      <c r="K87" s="10">
        <v>4</v>
      </c>
      <c r="L87" s="10"/>
      <c r="M87" s="10">
        <v>1</v>
      </c>
      <c r="N87" s="10"/>
      <c r="O87" s="104"/>
      <c r="P87" s="104"/>
      <c r="Q87" s="10"/>
      <c r="R87" s="104"/>
      <c r="S87" s="104"/>
      <c r="T87" s="104"/>
      <c r="U87" s="104"/>
      <c r="V87" s="104"/>
      <c r="W87" s="104"/>
      <c r="X87" s="10">
        <v>17</v>
      </c>
      <c r="Y87" s="104"/>
      <c r="Z87" s="104"/>
      <c r="AA87" s="23">
        <f t="shared" si="11"/>
        <v>141.60999999999999</v>
      </c>
      <c r="AB87" s="23">
        <v>119</v>
      </c>
      <c r="AC87" s="23">
        <f>AB87*(1+HOLDS!$Z$303/100)</f>
        <v>119</v>
      </c>
      <c r="AD87" s="10"/>
      <c r="AE87" s="10"/>
      <c r="AF87" s="108">
        <v>10.8</v>
      </c>
      <c r="AG87" s="105" t="str">
        <f t="shared" si="12"/>
        <v>Essential Crusher 4</v>
      </c>
      <c r="AH87" s="105"/>
      <c r="AI87" s="105">
        <v>36</v>
      </c>
    </row>
    <row r="88" spans="2:35" ht="18.75" x14ac:dyDescent="0.3">
      <c r="B88" s="124" t="s">
        <v>41</v>
      </c>
      <c r="C88" s="9" t="s">
        <v>155</v>
      </c>
      <c r="D88" s="7" t="str">
        <f t="shared" si="9"/>
        <v>XXL</v>
      </c>
      <c r="E88" s="9" t="s">
        <v>233</v>
      </c>
      <c r="F88" s="7" t="str">
        <f t="shared" si="10"/>
        <v/>
      </c>
      <c r="G88" s="9">
        <v>1</v>
      </c>
      <c r="H88" s="6"/>
      <c r="I88" s="10"/>
      <c r="J88" s="10"/>
      <c r="K88" s="10"/>
      <c r="L88" s="10"/>
      <c r="M88" s="10"/>
      <c r="N88" s="10"/>
      <c r="O88" s="104">
        <v>1</v>
      </c>
      <c r="P88" s="104"/>
      <c r="Q88" s="10"/>
      <c r="R88" s="106"/>
      <c r="S88" s="106"/>
      <c r="T88" s="106"/>
      <c r="U88" s="106"/>
      <c r="V88" s="106"/>
      <c r="W88" s="106"/>
      <c r="X88" s="10">
        <v>4</v>
      </c>
      <c r="Y88" s="104"/>
      <c r="Z88" s="104"/>
      <c r="AA88" s="23">
        <f t="shared" si="11"/>
        <v>61.879999999999995</v>
      </c>
      <c r="AB88" s="23">
        <v>52</v>
      </c>
      <c r="AC88" s="23">
        <f>AB88*(1+HOLDS!$Z$303/100)</f>
        <v>52</v>
      </c>
      <c r="AD88" s="104"/>
      <c r="AE88" s="104"/>
      <c r="AF88" s="108">
        <v>4.0999999999999996</v>
      </c>
      <c r="AG88" s="105" t="str">
        <f t="shared" si="12"/>
        <v>Heavy Crusher 1</v>
      </c>
      <c r="AH88" s="105"/>
      <c r="AI88" s="105">
        <v>37</v>
      </c>
    </row>
    <row r="89" spans="2:35" ht="18.75" x14ac:dyDescent="0.3">
      <c r="B89" s="124" t="s">
        <v>42</v>
      </c>
      <c r="C89" s="9" t="s">
        <v>156</v>
      </c>
      <c r="D89" s="7" t="str">
        <f t="shared" si="9"/>
        <v>XXL</v>
      </c>
      <c r="E89" s="9" t="s">
        <v>233</v>
      </c>
      <c r="F89" s="7" t="str">
        <f t="shared" si="10"/>
        <v/>
      </c>
      <c r="G89" s="9">
        <v>1</v>
      </c>
      <c r="H89" s="6"/>
      <c r="I89" s="10"/>
      <c r="J89" s="10"/>
      <c r="K89" s="10"/>
      <c r="L89" s="10">
        <v>1</v>
      </c>
      <c r="M89" s="10"/>
      <c r="N89" s="10"/>
      <c r="O89" s="104"/>
      <c r="P89" s="104"/>
      <c r="Q89" s="10"/>
      <c r="R89" s="106"/>
      <c r="S89" s="106"/>
      <c r="T89" s="106"/>
      <c r="U89" s="106"/>
      <c r="V89" s="106"/>
      <c r="W89" s="106"/>
      <c r="X89" s="10">
        <v>4</v>
      </c>
      <c r="Y89" s="104"/>
      <c r="Z89" s="104"/>
      <c r="AA89" s="23">
        <f t="shared" si="11"/>
        <v>46.41</v>
      </c>
      <c r="AB89" s="23">
        <v>39</v>
      </c>
      <c r="AC89" s="23">
        <f>AB89*(1+HOLDS!$Z$303/100)</f>
        <v>39</v>
      </c>
      <c r="AD89" s="104"/>
      <c r="AE89" s="104"/>
      <c r="AF89" s="108">
        <v>2.8</v>
      </c>
      <c r="AG89" s="105" t="str">
        <f t="shared" si="12"/>
        <v>Heavy Crusher 2</v>
      </c>
      <c r="AH89" s="105"/>
      <c r="AI89" s="105">
        <v>38</v>
      </c>
    </row>
    <row r="90" spans="2:35" ht="18.75" x14ac:dyDescent="0.3">
      <c r="B90" s="124" t="s">
        <v>43</v>
      </c>
      <c r="C90" s="9" t="s">
        <v>157</v>
      </c>
      <c r="D90" s="7" t="str">
        <f t="shared" si="9"/>
        <v>XXL</v>
      </c>
      <c r="E90" s="9" t="s">
        <v>233</v>
      </c>
      <c r="F90" s="7" t="str">
        <f t="shared" si="10"/>
        <v/>
      </c>
      <c r="G90" s="9">
        <v>1</v>
      </c>
      <c r="H90" s="6"/>
      <c r="I90" s="10"/>
      <c r="J90" s="10"/>
      <c r="K90" s="10">
        <v>1</v>
      </c>
      <c r="L90" s="10"/>
      <c r="M90" s="10"/>
      <c r="N90" s="10"/>
      <c r="O90" s="104"/>
      <c r="P90" s="104"/>
      <c r="Q90" s="10"/>
      <c r="R90" s="106"/>
      <c r="S90" s="106"/>
      <c r="T90" s="106"/>
      <c r="U90" s="106"/>
      <c r="V90" s="106"/>
      <c r="W90" s="106"/>
      <c r="X90" s="10">
        <v>4</v>
      </c>
      <c r="Y90" s="104"/>
      <c r="Z90" s="104"/>
      <c r="AA90" s="23">
        <f t="shared" si="11"/>
        <v>55.93</v>
      </c>
      <c r="AB90" s="23">
        <v>47</v>
      </c>
      <c r="AC90" s="23">
        <f>AB90*(1+HOLDS!$Z$303/100)</f>
        <v>47</v>
      </c>
      <c r="AD90" s="104"/>
      <c r="AE90" s="104"/>
      <c r="AF90" s="108">
        <v>3.8</v>
      </c>
      <c r="AG90" s="105" t="str">
        <f t="shared" si="12"/>
        <v>Heavy Crusher 3</v>
      </c>
      <c r="AH90" s="105"/>
      <c r="AI90" s="105">
        <v>39</v>
      </c>
    </row>
    <row r="91" spans="2:35" ht="18.75" x14ac:dyDescent="0.3">
      <c r="B91" s="124" t="s">
        <v>44</v>
      </c>
      <c r="C91" s="9" t="s">
        <v>158</v>
      </c>
      <c r="D91" s="7" t="str">
        <f t="shared" si="9"/>
        <v>XXL</v>
      </c>
      <c r="E91" s="9" t="s">
        <v>233</v>
      </c>
      <c r="F91" s="7" t="str">
        <f t="shared" si="10"/>
        <v/>
      </c>
      <c r="G91" s="9">
        <v>1</v>
      </c>
      <c r="H91" s="6"/>
      <c r="I91" s="10"/>
      <c r="J91" s="10"/>
      <c r="K91" s="10"/>
      <c r="L91" s="10"/>
      <c r="M91" s="10"/>
      <c r="N91" s="10"/>
      <c r="O91" s="104"/>
      <c r="P91" s="104">
        <v>1</v>
      </c>
      <c r="Q91" s="10"/>
      <c r="R91" s="106"/>
      <c r="S91" s="106"/>
      <c r="T91" s="106"/>
      <c r="U91" s="106"/>
      <c r="V91" s="106"/>
      <c r="W91" s="106"/>
      <c r="X91" s="10">
        <v>4</v>
      </c>
      <c r="Y91" s="104"/>
      <c r="Z91" s="104"/>
      <c r="AA91" s="23">
        <f t="shared" si="11"/>
        <v>53.55</v>
      </c>
      <c r="AB91" s="23">
        <v>45</v>
      </c>
      <c r="AC91" s="23">
        <f>AB91*(1+HOLDS!$Z$303/100)</f>
        <v>45</v>
      </c>
      <c r="AD91" s="104"/>
      <c r="AE91" s="104"/>
      <c r="AF91" s="108">
        <v>3.5</v>
      </c>
      <c r="AG91" s="105" t="str">
        <f t="shared" si="12"/>
        <v>Heavy Crusher 4</v>
      </c>
      <c r="AH91" s="105"/>
      <c r="AI91" s="105">
        <v>40</v>
      </c>
    </row>
    <row r="92" spans="2:35" ht="18.75" x14ac:dyDescent="0.3">
      <c r="B92" s="124" t="s">
        <v>45</v>
      </c>
      <c r="C92" s="9" t="s">
        <v>159</v>
      </c>
      <c r="D92" s="7" t="str">
        <f t="shared" si="9"/>
        <v>XXL</v>
      </c>
      <c r="E92" s="9" t="s">
        <v>233</v>
      </c>
      <c r="F92" s="7" t="str">
        <f t="shared" si="10"/>
        <v/>
      </c>
      <c r="G92" s="9">
        <v>1</v>
      </c>
      <c r="H92" s="6"/>
      <c r="I92" s="10"/>
      <c r="J92" s="10"/>
      <c r="K92" s="10"/>
      <c r="L92" s="10"/>
      <c r="M92" s="10"/>
      <c r="N92" s="10">
        <v>1</v>
      </c>
      <c r="O92" s="104"/>
      <c r="P92" s="104"/>
      <c r="Q92" s="10"/>
      <c r="R92" s="106"/>
      <c r="S92" s="106"/>
      <c r="T92" s="106"/>
      <c r="U92" s="106"/>
      <c r="V92" s="106"/>
      <c r="W92" s="106"/>
      <c r="X92" s="10">
        <v>1</v>
      </c>
      <c r="Y92" s="104"/>
      <c r="Z92" s="104"/>
      <c r="AA92" s="23">
        <f t="shared" si="11"/>
        <v>80.92</v>
      </c>
      <c r="AB92" s="23">
        <v>68</v>
      </c>
      <c r="AC92" s="23">
        <f>AB92*(1+HOLDS!$Z$303/100)</f>
        <v>68</v>
      </c>
      <c r="AD92" s="104"/>
      <c r="AE92" s="104"/>
      <c r="AF92" s="108">
        <v>6</v>
      </c>
      <c r="AG92" s="105" t="str">
        <f t="shared" si="12"/>
        <v>Heavy Crusher 5</v>
      </c>
      <c r="AH92" s="105"/>
      <c r="AI92" s="105">
        <v>41</v>
      </c>
    </row>
    <row r="93" spans="2:35" ht="18.75" x14ac:dyDescent="0.3">
      <c r="B93" s="124" t="s">
        <v>46</v>
      </c>
      <c r="C93" s="9" t="s">
        <v>160</v>
      </c>
      <c r="D93" s="7" t="str">
        <f t="shared" si="9"/>
        <v>XXL</v>
      </c>
      <c r="E93" s="9" t="s">
        <v>233</v>
      </c>
      <c r="F93" s="7" t="str">
        <f t="shared" si="10"/>
        <v/>
      </c>
      <c r="G93" s="9">
        <v>1</v>
      </c>
      <c r="H93" s="6"/>
      <c r="I93" s="10"/>
      <c r="J93" s="10"/>
      <c r="K93" s="10"/>
      <c r="L93" s="10"/>
      <c r="M93" s="10"/>
      <c r="N93" s="10"/>
      <c r="O93" s="104">
        <v>1</v>
      </c>
      <c r="P93" s="104"/>
      <c r="Q93" s="10"/>
      <c r="R93" s="106"/>
      <c r="S93" s="106"/>
      <c r="T93" s="106"/>
      <c r="U93" s="106"/>
      <c r="V93" s="106"/>
      <c r="W93" s="106"/>
      <c r="X93" s="10">
        <v>3</v>
      </c>
      <c r="Y93" s="104"/>
      <c r="Z93" s="104"/>
      <c r="AA93" s="23">
        <f t="shared" si="11"/>
        <v>64.259999999999991</v>
      </c>
      <c r="AB93" s="23">
        <v>54</v>
      </c>
      <c r="AC93" s="23">
        <f>AB93*(1+HOLDS!$Z$303/100)</f>
        <v>54</v>
      </c>
      <c r="AD93" s="104"/>
      <c r="AE93" s="104"/>
      <c r="AF93" s="108">
        <v>4.5</v>
      </c>
      <c r="AG93" s="105" t="str">
        <f t="shared" si="12"/>
        <v>Heavy Crusher 6</v>
      </c>
      <c r="AH93" s="105"/>
      <c r="AI93" s="105">
        <v>42</v>
      </c>
    </row>
    <row r="94" spans="2:35" ht="18.75" x14ac:dyDescent="0.3">
      <c r="B94" s="124" t="s">
        <v>47</v>
      </c>
      <c r="C94" s="9" t="s">
        <v>161</v>
      </c>
      <c r="D94" s="7" t="str">
        <f t="shared" si="9"/>
        <v>XXL</v>
      </c>
      <c r="E94" s="9" t="s">
        <v>233</v>
      </c>
      <c r="F94" s="7" t="str">
        <f t="shared" si="10"/>
        <v/>
      </c>
      <c r="G94" s="9">
        <v>1</v>
      </c>
      <c r="H94" s="6"/>
      <c r="I94" s="10"/>
      <c r="J94" s="10"/>
      <c r="K94" s="10"/>
      <c r="L94" s="10"/>
      <c r="M94" s="10"/>
      <c r="N94" s="10"/>
      <c r="O94" s="104">
        <v>1</v>
      </c>
      <c r="P94" s="104"/>
      <c r="Q94" s="10"/>
      <c r="R94" s="106"/>
      <c r="S94" s="106"/>
      <c r="T94" s="106"/>
      <c r="U94" s="106"/>
      <c r="V94" s="106"/>
      <c r="W94" s="106"/>
      <c r="X94" s="10">
        <v>3</v>
      </c>
      <c r="Y94" s="104"/>
      <c r="Z94" s="104"/>
      <c r="AA94" s="23">
        <f t="shared" si="11"/>
        <v>47.599999999999994</v>
      </c>
      <c r="AB94" s="23">
        <v>40</v>
      </c>
      <c r="AC94" s="23">
        <f>AB94*(1+HOLDS!$Z$303/100)</f>
        <v>40</v>
      </c>
      <c r="AD94" s="104"/>
      <c r="AE94" s="104"/>
      <c r="AF94" s="108">
        <v>3</v>
      </c>
      <c r="AG94" s="105" t="str">
        <f t="shared" si="12"/>
        <v>Heavy Crusher 7</v>
      </c>
      <c r="AH94" s="105"/>
      <c r="AI94" s="105">
        <v>43</v>
      </c>
    </row>
    <row r="95" spans="2:35" ht="18.75" x14ac:dyDescent="0.3">
      <c r="B95" s="124" t="s">
        <v>90</v>
      </c>
      <c r="C95" s="9" t="s">
        <v>162</v>
      </c>
      <c r="D95" s="7" t="str">
        <f t="shared" si="9"/>
        <v>XXL</v>
      </c>
      <c r="E95" s="9" t="s">
        <v>233</v>
      </c>
      <c r="F95" s="7" t="str">
        <f t="shared" si="10"/>
        <v/>
      </c>
      <c r="G95" s="9">
        <v>1</v>
      </c>
      <c r="H95" s="6"/>
      <c r="I95" s="10"/>
      <c r="J95" s="10"/>
      <c r="K95" s="10"/>
      <c r="L95" s="10"/>
      <c r="M95" s="10"/>
      <c r="N95" s="10"/>
      <c r="O95" s="104"/>
      <c r="P95" s="104"/>
      <c r="Q95" s="10"/>
      <c r="R95" s="106">
        <v>1</v>
      </c>
      <c r="S95" s="106"/>
      <c r="T95" s="106"/>
      <c r="U95" s="106"/>
      <c r="V95" s="106"/>
      <c r="W95" s="106"/>
      <c r="X95" s="10">
        <v>4</v>
      </c>
      <c r="Y95" s="104"/>
      <c r="Z95" s="104"/>
      <c r="AA95" s="23">
        <f t="shared" si="11"/>
        <v>109.47999999999999</v>
      </c>
      <c r="AB95" s="23">
        <v>92</v>
      </c>
      <c r="AC95" s="23">
        <f>AB95*(1+HOLDS!$Z$303/100)</f>
        <v>92</v>
      </c>
      <c r="AD95" s="104"/>
      <c r="AE95" s="104"/>
      <c r="AF95" s="108">
        <v>7.9</v>
      </c>
      <c r="AG95" s="105" t="str">
        <f t="shared" si="12"/>
        <v>Heavy Crusher 8</v>
      </c>
      <c r="AH95" s="105"/>
      <c r="AI95" s="105">
        <v>44</v>
      </c>
    </row>
    <row r="96" spans="2:35" ht="18.75" x14ac:dyDescent="0.3">
      <c r="B96" s="124" t="s">
        <v>91</v>
      </c>
      <c r="C96" s="9" t="s">
        <v>163</v>
      </c>
      <c r="D96" s="7" t="str">
        <f t="shared" si="9"/>
        <v>XXL</v>
      </c>
      <c r="E96" s="9" t="s">
        <v>233</v>
      </c>
      <c r="F96" s="7" t="str">
        <f t="shared" si="10"/>
        <v/>
      </c>
      <c r="G96" s="9">
        <v>1</v>
      </c>
      <c r="H96" s="6"/>
      <c r="I96" s="10"/>
      <c r="J96" s="10"/>
      <c r="K96" s="10"/>
      <c r="L96" s="10">
        <v>1</v>
      </c>
      <c r="M96" s="10"/>
      <c r="N96" s="10"/>
      <c r="O96" s="104"/>
      <c r="P96" s="104"/>
      <c r="Q96" s="10"/>
      <c r="R96" s="106"/>
      <c r="S96" s="106"/>
      <c r="T96" s="106"/>
      <c r="U96" s="106"/>
      <c r="V96" s="106"/>
      <c r="W96" s="106"/>
      <c r="X96" s="10">
        <v>1</v>
      </c>
      <c r="Y96" s="104"/>
      <c r="Z96" s="104"/>
      <c r="AA96" s="23">
        <f t="shared" si="11"/>
        <v>54.739999999999995</v>
      </c>
      <c r="AB96" s="23">
        <v>46</v>
      </c>
      <c r="AC96" s="23">
        <f>AB96*(1+HOLDS!$Z$303/100)</f>
        <v>46</v>
      </c>
      <c r="AD96" s="104"/>
      <c r="AE96" s="104"/>
      <c r="AF96" s="108">
        <v>3.6</v>
      </c>
      <c r="AG96" s="105" t="str">
        <f t="shared" si="12"/>
        <v>Heavy Crusher 9</v>
      </c>
      <c r="AH96" s="105"/>
      <c r="AI96" s="105">
        <v>45</v>
      </c>
    </row>
    <row r="97" spans="2:35" ht="18.75" x14ac:dyDescent="0.3">
      <c r="B97" s="125" t="s">
        <v>142</v>
      </c>
      <c r="C97" s="36" t="s">
        <v>171</v>
      </c>
      <c r="D97" s="7" t="str">
        <f>CONCATENATE(E97,F97)</f>
        <v>XS-XXL</v>
      </c>
      <c r="E97" s="36" t="s">
        <v>141</v>
      </c>
      <c r="F97" s="7" t="str">
        <f>IF(SUM(H97:W97)=0," (Screw-On)","")</f>
        <v/>
      </c>
      <c r="G97" s="7">
        <f>SUM(G98:G105)</f>
        <v>87</v>
      </c>
      <c r="H97" s="7">
        <f t="shared" ref="H97:X97" si="19">SUM(H98:H105)</f>
        <v>0</v>
      </c>
      <c r="I97" s="7">
        <f t="shared" si="19"/>
        <v>0</v>
      </c>
      <c r="J97" s="7">
        <f t="shared" si="19"/>
        <v>12</v>
      </c>
      <c r="K97" s="7">
        <f t="shared" si="19"/>
        <v>0</v>
      </c>
      <c r="L97" s="7">
        <f t="shared" si="19"/>
        <v>0</v>
      </c>
      <c r="M97" s="7">
        <f t="shared" si="19"/>
        <v>0</v>
      </c>
      <c r="N97" s="7">
        <f t="shared" si="19"/>
        <v>6</v>
      </c>
      <c r="O97" s="7">
        <f t="shared" si="19"/>
        <v>0</v>
      </c>
      <c r="P97" s="7">
        <f t="shared" si="19"/>
        <v>1</v>
      </c>
      <c r="Q97" s="7">
        <f t="shared" si="19"/>
        <v>5</v>
      </c>
      <c r="R97" s="7">
        <f t="shared" si="19"/>
        <v>0</v>
      </c>
      <c r="S97" s="7">
        <f t="shared" si="19"/>
        <v>1</v>
      </c>
      <c r="T97" s="7">
        <f t="shared" si="19"/>
        <v>5</v>
      </c>
      <c r="U97" s="7">
        <f t="shared" si="19"/>
        <v>1</v>
      </c>
      <c r="V97" s="7">
        <f t="shared" si="19"/>
        <v>1</v>
      </c>
      <c r="W97" s="7">
        <f t="shared" si="19"/>
        <v>4</v>
      </c>
      <c r="X97" s="7">
        <f t="shared" si="19"/>
        <v>111</v>
      </c>
      <c r="Y97" s="104"/>
      <c r="Z97" s="104"/>
      <c r="AA97" s="23">
        <f>AC97*($AA$3/100+1)</f>
        <v>1484.3464999999999</v>
      </c>
      <c r="AB97" s="154">
        <f>SUM(AB98:AB105)*0.95</f>
        <v>1247.3499999999999</v>
      </c>
      <c r="AC97" s="23">
        <f>AB97*(1+HOLDS!$Z$303/100)</f>
        <v>1247.3499999999999</v>
      </c>
      <c r="AD97" s="104"/>
      <c r="AE97" s="104"/>
      <c r="AF97" s="155">
        <f>SUM(AF98:AF105)</f>
        <v>123.10000000000001</v>
      </c>
      <c r="AG97" s="105" t="str">
        <f>PROPER(C97)</f>
        <v>Woks Set</v>
      </c>
      <c r="AH97" s="105"/>
      <c r="AI97" s="105">
        <v>46</v>
      </c>
    </row>
    <row r="98" spans="2:35" ht="18.75" x14ac:dyDescent="0.3">
      <c r="B98" s="125" t="s">
        <v>209</v>
      </c>
      <c r="C98" s="36" t="s">
        <v>164</v>
      </c>
      <c r="D98" s="7" t="str">
        <f t="shared" si="9"/>
        <v>XL</v>
      </c>
      <c r="E98" s="36" t="s">
        <v>10</v>
      </c>
      <c r="F98" s="7" t="str">
        <f t="shared" si="10"/>
        <v/>
      </c>
      <c r="G98" s="36">
        <v>6</v>
      </c>
      <c r="H98" s="6"/>
      <c r="I98" s="10"/>
      <c r="J98" s="10"/>
      <c r="K98" s="10"/>
      <c r="L98" s="10"/>
      <c r="M98" s="10"/>
      <c r="N98" s="10"/>
      <c r="O98" s="104"/>
      <c r="P98" s="104"/>
      <c r="Q98" s="10">
        <v>1</v>
      </c>
      <c r="R98" s="106"/>
      <c r="S98" s="106"/>
      <c r="T98" s="106">
        <v>2</v>
      </c>
      <c r="U98" s="106">
        <v>1</v>
      </c>
      <c r="V98" s="106">
        <v>1</v>
      </c>
      <c r="W98" s="106">
        <v>1</v>
      </c>
      <c r="X98" s="10">
        <v>0</v>
      </c>
      <c r="Y98" s="104"/>
      <c r="Z98" s="104"/>
      <c r="AA98" s="23">
        <f t="shared" si="11"/>
        <v>307.02</v>
      </c>
      <c r="AB98" s="23">
        <v>258</v>
      </c>
      <c r="AC98" s="23">
        <f>AB98*(1+HOLDS!$Z$303/100)</f>
        <v>258</v>
      </c>
      <c r="AD98" s="104"/>
      <c r="AE98" s="104"/>
      <c r="AF98" s="108">
        <v>29</v>
      </c>
      <c r="AG98" s="105" t="str">
        <f t="shared" si="12"/>
        <v>Woks 1</v>
      </c>
      <c r="AH98" s="105"/>
      <c r="AI98" s="105">
        <v>47</v>
      </c>
    </row>
    <row r="99" spans="2:35" ht="18.75" x14ac:dyDescent="0.3">
      <c r="B99" s="125" t="s">
        <v>127</v>
      </c>
      <c r="C99" s="36" t="s">
        <v>165</v>
      </c>
      <c r="D99" s="7" t="str">
        <f t="shared" si="9"/>
        <v>L-XL</v>
      </c>
      <c r="E99" s="36" t="s">
        <v>139</v>
      </c>
      <c r="F99" s="7" t="str">
        <f t="shared" si="10"/>
        <v/>
      </c>
      <c r="G99" s="36">
        <v>6</v>
      </c>
      <c r="H99" s="6"/>
      <c r="I99" s="10"/>
      <c r="J99" s="10"/>
      <c r="K99" s="10"/>
      <c r="L99" s="10"/>
      <c r="M99" s="10"/>
      <c r="N99" s="10"/>
      <c r="O99" s="104"/>
      <c r="P99" s="104"/>
      <c r="Q99" s="10">
        <v>1</v>
      </c>
      <c r="R99" s="106"/>
      <c r="S99" s="106"/>
      <c r="T99" s="106">
        <v>2</v>
      </c>
      <c r="U99" s="106"/>
      <c r="V99" s="106"/>
      <c r="W99" s="106">
        <v>3</v>
      </c>
      <c r="X99" s="10">
        <v>0</v>
      </c>
      <c r="Y99" s="104"/>
      <c r="Z99" s="104"/>
      <c r="AA99" s="23">
        <f t="shared" si="11"/>
        <v>346.28999999999996</v>
      </c>
      <c r="AB99" s="23">
        <v>291</v>
      </c>
      <c r="AC99" s="23">
        <f>AB99*(1+HOLDS!$Z$303/100)</f>
        <v>291</v>
      </c>
      <c r="AD99" s="104"/>
      <c r="AE99" s="104"/>
      <c r="AF99" s="108">
        <v>34</v>
      </c>
      <c r="AG99" s="105" t="str">
        <f t="shared" si="12"/>
        <v>Woks 2</v>
      </c>
      <c r="AH99" s="105"/>
      <c r="AI99" s="105">
        <v>48</v>
      </c>
    </row>
    <row r="100" spans="2:35" ht="18.75" x14ac:dyDescent="0.3">
      <c r="B100" s="125" t="s">
        <v>128</v>
      </c>
      <c r="C100" s="36" t="s">
        <v>166</v>
      </c>
      <c r="D100" s="7" t="str">
        <f t="shared" si="9"/>
        <v>XL</v>
      </c>
      <c r="E100" s="36" t="s">
        <v>10</v>
      </c>
      <c r="F100" s="7" t="str">
        <f t="shared" si="10"/>
        <v/>
      </c>
      <c r="G100" s="36">
        <v>6</v>
      </c>
      <c r="H100" s="6"/>
      <c r="I100" s="10"/>
      <c r="J100" s="10"/>
      <c r="K100" s="10"/>
      <c r="L100" s="10"/>
      <c r="M100" s="10"/>
      <c r="N100" s="10">
        <v>3</v>
      </c>
      <c r="O100" s="104"/>
      <c r="P100" s="104">
        <v>1</v>
      </c>
      <c r="Q100" s="10">
        <v>1</v>
      </c>
      <c r="R100" s="106"/>
      <c r="S100" s="106">
        <v>1</v>
      </c>
      <c r="T100" s="106"/>
      <c r="U100" s="106"/>
      <c r="V100" s="106"/>
      <c r="W100" s="106"/>
      <c r="X100" s="10">
        <v>0</v>
      </c>
      <c r="Y100" s="104"/>
      <c r="Z100" s="104"/>
      <c r="AA100" s="23">
        <f t="shared" si="11"/>
        <v>227.29</v>
      </c>
      <c r="AB100" s="23">
        <v>191</v>
      </c>
      <c r="AC100" s="23">
        <f>AB100*(1+HOLDS!$Z$303/100)</f>
        <v>191</v>
      </c>
      <c r="AD100" s="104"/>
      <c r="AE100" s="104"/>
      <c r="AF100" s="108">
        <v>19</v>
      </c>
      <c r="AG100" s="105" t="str">
        <f t="shared" si="12"/>
        <v>Woks 3</v>
      </c>
      <c r="AH100" s="105"/>
      <c r="AI100" s="105">
        <v>49</v>
      </c>
    </row>
    <row r="101" spans="2:35" ht="18.75" x14ac:dyDescent="0.3">
      <c r="B101" s="125" t="s">
        <v>129</v>
      </c>
      <c r="C101" s="36" t="s">
        <v>167</v>
      </c>
      <c r="D101" s="7" t="str">
        <f t="shared" si="9"/>
        <v>XL-XXL</v>
      </c>
      <c r="E101" s="36" t="s">
        <v>113</v>
      </c>
      <c r="F101" s="7" t="str">
        <f t="shared" si="10"/>
        <v/>
      </c>
      <c r="G101" s="36">
        <v>6</v>
      </c>
      <c r="H101" s="6"/>
      <c r="I101" s="10"/>
      <c r="J101" s="10"/>
      <c r="K101" s="10"/>
      <c r="L101" s="10"/>
      <c r="M101" s="10"/>
      <c r="N101" s="10">
        <v>3</v>
      </c>
      <c r="O101" s="104"/>
      <c r="P101" s="104"/>
      <c r="Q101" s="10">
        <v>2</v>
      </c>
      <c r="R101" s="106"/>
      <c r="S101" s="106"/>
      <c r="T101" s="106">
        <v>1</v>
      </c>
      <c r="U101" s="106"/>
      <c r="V101" s="106"/>
      <c r="W101" s="106"/>
      <c r="X101" s="10">
        <v>0</v>
      </c>
      <c r="Y101" s="104"/>
      <c r="Z101" s="104"/>
      <c r="AA101" s="23">
        <f t="shared" si="11"/>
        <v>262.99</v>
      </c>
      <c r="AB101" s="23">
        <v>221</v>
      </c>
      <c r="AC101" s="23">
        <f>AB101*(1+HOLDS!$Z$303/100)</f>
        <v>221</v>
      </c>
      <c r="AD101" s="104"/>
      <c r="AE101" s="104"/>
      <c r="AF101" s="108">
        <v>23</v>
      </c>
      <c r="AG101" s="105" t="str">
        <f t="shared" si="12"/>
        <v>Woks 4</v>
      </c>
      <c r="AH101" s="105"/>
      <c r="AI101" s="105">
        <v>50</v>
      </c>
    </row>
    <row r="102" spans="2:35" ht="18.75" x14ac:dyDescent="0.3">
      <c r="B102" s="125" t="s">
        <v>130</v>
      </c>
      <c r="C102" s="36" t="s">
        <v>168</v>
      </c>
      <c r="D102" s="7" t="str">
        <f t="shared" si="9"/>
        <v>L (Screw-On)</v>
      </c>
      <c r="E102" s="9" t="s">
        <v>76</v>
      </c>
      <c r="F102" s="7" t="str">
        <f t="shared" si="10"/>
        <v xml:space="preserve"> (Screw-On)</v>
      </c>
      <c r="G102" s="36">
        <v>9</v>
      </c>
      <c r="H102" s="6"/>
      <c r="I102" s="10"/>
      <c r="J102" s="10"/>
      <c r="K102" s="10"/>
      <c r="L102" s="10"/>
      <c r="M102" s="10"/>
      <c r="N102" s="10"/>
      <c r="O102" s="104"/>
      <c r="P102" s="104"/>
      <c r="Q102" s="10"/>
      <c r="R102" s="106"/>
      <c r="S102" s="106"/>
      <c r="T102" s="106"/>
      <c r="U102" s="106"/>
      <c r="V102" s="106"/>
      <c r="W102" s="106"/>
      <c r="X102" s="10">
        <v>27</v>
      </c>
      <c r="Y102" s="104"/>
      <c r="Z102" s="104"/>
      <c r="AA102" s="23">
        <f t="shared" si="11"/>
        <v>149.94</v>
      </c>
      <c r="AB102" s="23">
        <v>126</v>
      </c>
      <c r="AC102" s="23">
        <f>AB102*(1+HOLDS!$Z$303/100)</f>
        <v>126</v>
      </c>
      <c r="AD102" s="104"/>
      <c r="AE102" s="104"/>
      <c r="AF102" s="108">
        <v>9</v>
      </c>
      <c r="AG102" s="105" t="str">
        <f t="shared" si="12"/>
        <v>Woks 5</v>
      </c>
      <c r="AH102" s="105"/>
      <c r="AI102" s="105">
        <v>51</v>
      </c>
    </row>
    <row r="103" spans="2:35" ht="18.75" x14ac:dyDescent="0.3">
      <c r="B103" s="125" t="s">
        <v>131</v>
      </c>
      <c r="C103" s="36" t="s">
        <v>169</v>
      </c>
      <c r="D103" s="7" t="str">
        <f t="shared" si="9"/>
        <v>XS-S (Screw-On)</v>
      </c>
      <c r="E103" s="9" t="s">
        <v>305</v>
      </c>
      <c r="F103" s="7" t="str">
        <f t="shared" si="10"/>
        <v xml:space="preserve"> (Screw-On)</v>
      </c>
      <c r="G103" s="36">
        <v>18</v>
      </c>
      <c r="H103" s="6"/>
      <c r="I103" s="10"/>
      <c r="J103" s="10"/>
      <c r="K103" s="10"/>
      <c r="L103" s="10"/>
      <c r="M103" s="10"/>
      <c r="N103" s="10"/>
      <c r="O103" s="104"/>
      <c r="P103" s="104"/>
      <c r="Q103" s="10"/>
      <c r="R103" s="106"/>
      <c r="S103" s="106"/>
      <c r="T103" s="106"/>
      <c r="U103" s="106"/>
      <c r="V103" s="106"/>
      <c r="W103" s="106"/>
      <c r="X103" s="10">
        <v>36</v>
      </c>
      <c r="Y103" s="104"/>
      <c r="Z103" s="104"/>
      <c r="AA103" s="23">
        <f t="shared" si="11"/>
        <v>69.02</v>
      </c>
      <c r="AB103" s="23">
        <v>58</v>
      </c>
      <c r="AC103" s="23">
        <f>AB103*(1+HOLDS!$Z$303/100)</f>
        <v>58</v>
      </c>
      <c r="AD103" s="104"/>
      <c r="AE103" s="104"/>
      <c r="AF103" s="108">
        <v>1.2</v>
      </c>
      <c r="AG103" s="105" t="str">
        <f t="shared" si="12"/>
        <v>Woks 6</v>
      </c>
      <c r="AH103" s="105"/>
      <c r="AI103" s="105">
        <v>52</v>
      </c>
    </row>
    <row r="104" spans="2:35" ht="18.75" x14ac:dyDescent="0.3">
      <c r="B104" s="125" t="s">
        <v>132</v>
      </c>
      <c r="C104" s="36" t="s">
        <v>170</v>
      </c>
      <c r="D104" s="7" t="str">
        <f t="shared" si="9"/>
        <v>XS-M (Screw-On)</v>
      </c>
      <c r="E104" s="9" t="s">
        <v>304</v>
      </c>
      <c r="F104" s="7" t="str">
        <f t="shared" si="10"/>
        <v xml:space="preserve"> (Screw-On)</v>
      </c>
      <c r="G104" s="36">
        <v>24</v>
      </c>
      <c r="H104" s="6"/>
      <c r="I104" s="10"/>
      <c r="J104" s="10"/>
      <c r="K104" s="10"/>
      <c r="L104" s="10"/>
      <c r="M104" s="10"/>
      <c r="N104" s="10"/>
      <c r="O104" s="104"/>
      <c r="P104" s="104"/>
      <c r="Q104" s="10"/>
      <c r="R104" s="106"/>
      <c r="S104" s="106"/>
      <c r="T104" s="106"/>
      <c r="U104" s="106"/>
      <c r="V104" s="106"/>
      <c r="W104" s="106"/>
      <c r="X104" s="10">
        <v>48</v>
      </c>
      <c r="Y104" s="104"/>
      <c r="Z104" s="104"/>
      <c r="AA104" s="23">
        <f t="shared" si="11"/>
        <v>74.97</v>
      </c>
      <c r="AB104" s="23">
        <v>63</v>
      </c>
      <c r="AC104" s="23">
        <f>AB104*(1+HOLDS!$Z$303/100)</f>
        <v>63</v>
      </c>
      <c r="AD104" s="104"/>
      <c r="AE104" s="104"/>
      <c r="AF104" s="108">
        <v>1</v>
      </c>
      <c r="AG104" s="105" t="str">
        <f t="shared" si="12"/>
        <v>Woks 7</v>
      </c>
      <c r="AH104" s="105"/>
      <c r="AI104" s="105">
        <v>53</v>
      </c>
    </row>
    <row r="105" spans="2:35" ht="18.75" x14ac:dyDescent="0.3">
      <c r="B105" s="125" t="s">
        <v>350</v>
      </c>
      <c r="C105" s="9" t="s">
        <v>351</v>
      </c>
      <c r="D105" s="7" t="str">
        <f t="shared" si="9"/>
        <v>S-M</v>
      </c>
      <c r="E105" s="9" t="s">
        <v>352</v>
      </c>
      <c r="F105" s="7"/>
      <c r="G105" s="36">
        <v>12</v>
      </c>
      <c r="H105" s="6"/>
      <c r="I105" s="10"/>
      <c r="J105" s="10">
        <v>12</v>
      </c>
      <c r="K105" s="10"/>
      <c r="L105" s="10"/>
      <c r="M105" s="10"/>
      <c r="N105" s="10"/>
      <c r="O105" s="104"/>
      <c r="P105" s="104"/>
      <c r="Q105" s="10"/>
      <c r="R105" s="106"/>
      <c r="S105" s="106"/>
      <c r="T105" s="106"/>
      <c r="U105" s="106"/>
      <c r="V105" s="106"/>
      <c r="W105" s="106"/>
      <c r="X105" s="10"/>
      <c r="Y105" s="104"/>
      <c r="Z105" s="104"/>
      <c r="AA105" s="23">
        <f t="shared" si="11"/>
        <v>124.94999999999999</v>
      </c>
      <c r="AB105" s="23">
        <v>105</v>
      </c>
      <c r="AC105" s="23">
        <f>AB105*(1+HOLDS!$Z$303/100)</f>
        <v>105</v>
      </c>
      <c r="AD105" s="104"/>
      <c r="AE105" s="104"/>
      <c r="AF105" s="108">
        <v>6.9</v>
      </c>
      <c r="AG105" s="105" t="str">
        <f t="shared" si="12"/>
        <v>Woks 8</v>
      </c>
      <c r="AH105" s="105"/>
      <c r="AI105" s="105">
        <v>54</v>
      </c>
    </row>
    <row r="106" spans="2:35" ht="18.75" x14ac:dyDescent="0.3">
      <c r="B106" s="124" t="s">
        <v>96</v>
      </c>
      <c r="C106" s="7" t="s">
        <v>186</v>
      </c>
      <c r="D106" s="7" t="str">
        <f t="shared" si="9"/>
        <v>L</v>
      </c>
      <c r="E106" s="7" t="s">
        <v>76</v>
      </c>
      <c r="F106" s="7" t="str">
        <f t="shared" si="10"/>
        <v/>
      </c>
      <c r="G106" s="7">
        <v>12</v>
      </c>
      <c r="H106" s="6"/>
      <c r="I106" s="10"/>
      <c r="J106" s="10"/>
      <c r="K106" s="10">
        <v>6</v>
      </c>
      <c r="L106" s="10">
        <v>6</v>
      </c>
      <c r="M106" s="10"/>
      <c r="N106" s="10"/>
      <c r="O106" s="104"/>
      <c r="P106" s="104"/>
      <c r="Q106" s="10"/>
      <c r="R106" s="104"/>
      <c r="S106" s="104"/>
      <c r="T106" s="104"/>
      <c r="U106" s="104"/>
      <c r="V106" s="104"/>
      <c r="W106" s="104"/>
      <c r="X106" s="10"/>
      <c r="Y106" s="104"/>
      <c r="Z106" s="104"/>
      <c r="AA106" s="23">
        <f t="shared" si="11"/>
        <v>171.35999999999999</v>
      </c>
      <c r="AB106" s="23">
        <v>144</v>
      </c>
      <c r="AC106" s="23">
        <f>AB106*(1+HOLDS!$Z$303/100)</f>
        <v>144</v>
      </c>
      <c r="AD106" s="10"/>
      <c r="AE106" s="10"/>
      <c r="AF106" s="23">
        <v>13.5</v>
      </c>
      <c r="AG106" s="105" t="str">
        <f t="shared" si="12"/>
        <v>Gateway 1</v>
      </c>
      <c r="AH106" s="105"/>
      <c r="AI106" s="105">
        <v>55</v>
      </c>
    </row>
    <row r="107" spans="2:35" ht="18.75" x14ac:dyDescent="0.3">
      <c r="B107" s="124" t="s">
        <v>29</v>
      </c>
      <c r="C107" s="7" t="s">
        <v>30</v>
      </c>
      <c r="D107" s="7" t="str">
        <f t="shared" si="9"/>
        <v>L</v>
      </c>
      <c r="E107" s="7" t="s">
        <v>76</v>
      </c>
      <c r="F107" s="7" t="str">
        <f t="shared" si="10"/>
        <v/>
      </c>
      <c r="G107" s="7">
        <v>12</v>
      </c>
      <c r="H107" s="6">
        <v>2</v>
      </c>
      <c r="I107" s="10">
        <v>6</v>
      </c>
      <c r="J107" s="10">
        <v>2</v>
      </c>
      <c r="K107" s="10"/>
      <c r="L107" s="10"/>
      <c r="M107" s="10"/>
      <c r="N107" s="10"/>
      <c r="O107" s="104"/>
      <c r="P107" s="104"/>
      <c r="Q107" s="10"/>
      <c r="R107" s="104"/>
      <c r="S107" s="104"/>
      <c r="T107" s="104"/>
      <c r="U107" s="104"/>
      <c r="V107" s="104"/>
      <c r="W107" s="104"/>
      <c r="X107" s="10"/>
      <c r="Y107" s="104"/>
      <c r="Z107" s="104"/>
      <c r="AA107" s="23">
        <f t="shared" si="11"/>
        <v>107.1</v>
      </c>
      <c r="AB107" s="23">
        <v>90</v>
      </c>
      <c r="AC107" s="23">
        <f>AB107*(1+HOLDS!$Z$303/100)</f>
        <v>90</v>
      </c>
      <c r="AD107" s="10"/>
      <c r="AE107" s="10"/>
      <c r="AF107" s="23">
        <v>6</v>
      </c>
      <c r="AG107" s="105" t="str">
        <f t="shared" si="12"/>
        <v>Gateway 2</v>
      </c>
      <c r="AH107" s="105"/>
      <c r="AI107" s="105">
        <v>56</v>
      </c>
    </row>
    <row r="108" spans="2:35" ht="18.75" x14ac:dyDescent="0.3">
      <c r="B108" s="124" t="s">
        <v>32</v>
      </c>
      <c r="C108" s="7" t="s">
        <v>187</v>
      </c>
      <c r="D108" s="7" t="str">
        <f t="shared" si="9"/>
        <v>L</v>
      </c>
      <c r="E108" s="7" t="s">
        <v>76</v>
      </c>
      <c r="F108" s="7" t="str">
        <f t="shared" si="10"/>
        <v/>
      </c>
      <c r="G108" s="7">
        <v>6</v>
      </c>
      <c r="H108" s="6"/>
      <c r="I108" s="10"/>
      <c r="J108" s="10"/>
      <c r="K108" s="10"/>
      <c r="L108" s="10">
        <v>6</v>
      </c>
      <c r="M108" s="10"/>
      <c r="N108" s="10"/>
      <c r="O108" s="104"/>
      <c r="P108" s="104"/>
      <c r="Q108" s="10"/>
      <c r="R108" s="104"/>
      <c r="S108" s="104"/>
      <c r="T108" s="104"/>
      <c r="U108" s="104"/>
      <c r="V108" s="104"/>
      <c r="W108" s="104"/>
      <c r="X108" s="10"/>
      <c r="Y108" s="104"/>
      <c r="Z108" s="104"/>
      <c r="AA108" s="23">
        <f t="shared" si="11"/>
        <v>77.349999999999994</v>
      </c>
      <c r="AB108" s="23">
        <v>65</v>
      </c>
      <c r="AC108" s="23">
        <f>AB108*(1+HOLDS!$Z$303/100)</f>
        <v>65</v>
      </c>
      <c r="AD108" s="10"/>
      <c r="AE108" s="10"/>
      <c r="AF108" s="23">
        <v>4.2</v>
      </c>
      <c r="AG108" s="105" t="str">
        <f t="shared" si="12"/>
        <v>Gateway 3</v>
      </c>
      <c r="AH108" s="105"/>
      <c r="AI108" s="105">
        <v>57</v>
      </c>
    </row>
    <row r="109" spans="2:35" ht="18.75" x14ac:dyDescent="0.3">
      <c r="B109" s="126" t="s">
        <v>22</v>
      </c>
      <c r="C109" s="9" t="s">
        <v>276</v>
      </c>
      <c r="D109" s="7" t="str">
        <f t="shared" si="9"/>
        <v>XL-XXL</v>
      </c>
      <c r="E109" s="9" t="s">
        <v>113</v>
      </c>
      <c r="F109" s="7" t="str">
        <f t="shared" si="10"/>
        <v/>
      </c>
      <c r="G109" s="9">
        <v>18</v>
      </c>
      <c r="H109" s="6"/>
      <c r="I109" s="10">
        <v>1</v>
      </c>
      <c r="J109" s="10">
        <v>6</v>
      </c>
      <c r="K109" s="10">
        <v>5</v>
      </c>
      <c r="L109" s="10">
        <v>2</v>
      </c>
      <c r="M109" s="10">
        <v>3</v>
      </c>
      <c r="N109" s="10">
        <v>1</v>
      </c>
      <c r="O109" s="104"/>
      <c r="P109" s="104"/>
      <c r="Q109" s="10"/>
      <c r="R109" s="104"/>
      <c r="S109" s="104"/>
      <c r="T109" s="104"/>
      <c r="U109" s="104"/>
      <c r="V109" s="104"/>
      <c r="W109" s="104"/>
      <c r="X109" s="10"/>
      <c r="Y109" s="104"/>
      <c r="Z109" s="104"/>
      <c r="AA109" s="23">
        <f t="shared" si="11"/>
        <v>562.87</v>
      </c>
      <c r="AB109" s="23">
        <v>473</v>
      </c>
      <c r="AC109" s="23">
        <f>AB109*(1+HOLDS!$Z$303/100)</f>
        <v>473</v>
      </c>
      <c r="AD109" s="10"/>
      <c r="AE109" s="10"/>
      <c r="AF109" s="23">
        <v>53</v>
      </c>
      <c r="AG109" s="105" t="str">
        <f t="shared" si="12"/>
        <v>Desert Wind 1</v>
      </c>
      <c r="AH109" s="105"/>
      <c r="AI109" s="105">
        <v>58</v>
      </c>
    </row>
    <row r="110" spans="2:35" ht="18.75" x14ac:dyDescent="0.3">
      <c r="B110" s="126" t="s">
        <v>277</v>
      </c>
      <c r="C110" s="9" t="s">
        <v>257</v>
      </c>
      <c r="D110" s="7" t="str">
        <f t="shared" si="9"/>
        <v>L</v>
      </c>
      <c r="E110" s="9" t="s">
        <v>76</v>
      </c>
      <c r="F110" s="7" t="str">
        <f t="shared" si="10"/>
        <v/>
      </c>
      <c r="G110" s="9">
        <v>18</v>
      </c>
      <c r="H110" s="6"/>
      <c r="I110" s="10">
        <v>2</v>
      </c>
      <c r="J110" s="10">
        <v>7</v>
      </c>
      <c r="K110" s="10">
        <v>7</v>
      </c>
      <c r="L110" s="10">
        <v>2</v>
      </c>
      <c r="M110" s="10"/>
      <c r="N110" s="10"/>
      <c r="O110" s="104"/>
      <c r="P110" s="104"/>
      <c r="Q110" s="10"/>
      <c r="R110" s="104"/>
      <c r="S110" s="104"/>
      <c r="T110" s="104"/>
      <c r="U110" s="104"/>
      <c r="V110" s="104"/>
      <c r="W110" s="104"/>
      <c r="X110" s="10"/>
      <c r="Y110" s="104"/>
      <c r="Z110" s="104"/>
      <c r="AA110" s="23">
        <f t="shared" si="11"/>
        <v>276.08</v>
      </c>
      <c r="AB110" s="23">
        <v>232</v>
      </c>
      <c r="AC110" s="23">
        <f>AB110*(1+HOLDS!$Z$303/100)</f>
        <v>232</v>
      </c>
      <c r="AD110" s="10"/>
      <c r="AE110" s="10"/>
      <c r="AF110" s="23">
        <v>22.8</v>
      </c>
      <c r="AG110" s="105" t="str">
        <f t="shared" si="12"/>
        <v>Desert Wind 2</v>
      </c>
      <c r="AH110" s="105"/>
      <c r="AI110" s="105">
        <v>59</v>
      </c>
    </row>
    <row r="111" spans="2:35" ht="18.75" x14ac:dyDescent="0.3">
      <c r="B111" s="126" t="s">
        <v>278</v>
      </c>
      <c r="C111" s="9" t="s">
        <v>258</v>
      </c>
      <c r="D111" s="7" t="str">
        <f t="shared" si="9"/>
        <v>M-L</v>
      </c>
      <c r="E111" s="9" t="s">
        <v>259</v>
      </c>
      <c r="F111" s="7" t="str">
        <f t="shared" si="10"/>
        <v/>
      </c>
      <c r="G111" s="9">
        <v>18</v>
      </c>
      <c r="H111" s="6"/>
      <c r="I111" s="10">
        <v>12</v>
      </c>
      <c r="J111" s="10">
        <v>6</v>
      </c>
      <c r="K111" s="10"/>
      <c r="L111" s="10"/>
      <c r="M111" s="10"/>
      <c r="N111" s="10"/>
      <c r="O111" s="104"/>
      <c r="P111" s="104"/>
      <c r="Q111" s="10"/>
      <c r="R111" s="104"/>
      <c r="S111" s="104"/>
      <c r="T111" s="104"/>
      <c r="U111" s="104"/>
      <c r="V111" s="104"/>
      <c r="W111" s="104"/>
      <c r="X111" s="10"/>
      <c r="Y111" s="104"/>
      <c r="Z111" s="104"/>
      <c r="AA111" s="23">
        <f t="shared" si="11"/>
        <v>189.20999999999998</v>
      </c>
      <c r="AB111" s="23">
        <v>159</v>
      </c>
      <c r="AC111" s="23">
        <f>AB111*(1+HOLDS!$Z$303/100)</f>
        <v>159</v>
      </c>
      <c r="AD111" s="10"/>
      <c r="AE111" s="10"/>
      <c r="AF111" s="23">
        <v>12</v>
      </c>
      <c r="AG111" s="105" t="str">
        <f t="shared" si="12"/>
        <v>Desert Wind 3</v>
      </c>
      <c r="AH111" s="105"/>
      <c r="AI111" s="105">
        <v>60</v>
      </c>
    </row>
    <row r="112" spans="2:35" ht="18.75" x14ac:dyDescent="0.3">
      <c r="B112" s="126" t="s">
        <v>135</v>
      </c>
      <c r="C112" s="36" t="s">
        <v>121</v>
      </c>
      <c r="D112" s="7" t="str">
        <f t="shared" si="9"/>
        <v>S (Screw-On)</v>
      </c>
      <c r="E112" s="9" t="s">
        <v>2</v>
      </c>
      <c r="F112" s="7" t="str">
        <f t="shared" si="10"/>
        <v xml:space="preserve"> (Screw-On)</v>
      </c>
      <c r="G112" s="36">
        <v>18</v>
      </c>
      <c r="H112" s="6"/>
      <c r="I112" s="10"/>
      <c r="J112" s="10"/>
      <c r="K112" s="10"/>
      <c r="L112" s="10"/>
      <c r="M112" s="10"/>
      <c r="N112" s="10"/>
      <c r="O112" s="104"/>
      <c r="P112" s="104"/>
      <c r="Q112" s="10"/>
      <c r="R112" s="104"/>
      <c r="S112" s="104"/>
      <c r="T112" s="104"/>
      <c r="U112" s="104"/>
      <c r="V112" s="104"/>
      <c r="W112" s="104"/>
      <c r="X112" s="10">
        <v>36</v>
      </c>
      <c r="Y112" s="104"/>
      <c r="Z112" s="104"/>
      <c r="AA112" s="23">
        <f t="shared" si="11"/>
        <v>101.14999999999999</v>
      </c>
      <c r="AB112" s="23">
        <v>85</v>
      </c>
      <c r="AC112" s="23">
        <f>AB112*(1+HOLDS!$Z$303/100)</f>
        <v>85</v>
      </c>
      <c r="AD112" s="10"/>
      <c r="AE112" s="10"/>
      <c r="AF112" s="23">
        <v>1</v>
      </c>
      <c r="AG112" s="105" t="str">
        <f t="shared" si="12"/>
        <v>Desert Wind 4</v>
      </c>
      <c r="AH112" s="105"/>
      <c r="AI112" s="105">
        <v>61</v>
      </c>
    </row>
    <row r="113" spans="2:35" ht="18.75" x14ac:dyDescent="0.3">
      <c r="B113" s="125" t="s">
        <v>482</v>
      </c>
      <c r="C113" s="9" t="s">
        <v>477</v>
      </c>
      <c r="D113" s="7" t="str">
        <f>CONCATENATE(E113,F113)</f>
        <v>XS-XL</v>
      </c>
      <c r="E113" s="9" t="s">
        <v>481</v>
      </c>
      <c r="F113" s="7" t="str">
        <f>IF(SUM(H113:W113)=0," (Screw-On)","")</f>
        <v/>
      </c>
      <c r="G113" s="36">
        <f>SUM(G114:G122)</f>
        <v>126</v>
      </c>
      <c r="H113" s="36">
        <f t="shared" ref="H113:X113" si="20">SUM(H114:H122)</f>
        <v>42</v>
      </c>
      <c r="I113" s="36">
        <f t="shared" si="20"/>
        <v>23</v>
      </c>
      <c r="J113" s="36">
        <f t="shared" si="20"/>
        <v>22</v>
      </c>
      <c r="K113" s="36">
        <f t="shared" si="20"/>
        <v>12</v>
      </c>
      <c r="L113" s="36">
        <f t="shared" si="20"/>
        <v>16</v>
      </c>
      <c r="M113" s="36">
        <f t="shared" si="20"/>
        <v>9</v>
      </c>
      <c r="N113" s="36">
        <f t="shared" si="20"/>
        <v>2</v>
      </c>
      <c r="O113" s="36">
        <f t="shared" si="20"/>
        <v>0</v>
      </c>
      <c r="P113" s="36">
        <f t="shared" si="20"/>
        <v>0</v>
      </c>
      <c r="Q113" s="36">
        <f t="shared" si="20"/>
        <v>0</v>
      </c>
      <c r="R113" s="36">
        <f t="shared" si="20"/>
        <v>0</v>
      </c>
      <c r="S113" s="36">
        <f t="shared" si="20"/>
        <v>0</v>
      </c>
      <c r="T113" s="36">
        <f t="shared" si="20"/>
        <v>0</v>
      </c>
      <c r="U113" s="36">
        <f t="shared" si="20"/>
        <v>0</v>
      </c>
      <c r="V113" s="36">
        <f t="shared" si="20"/>
        <v>0</v>
      </c>
      <c r="W113" s="36">
        <f t="shared" si="20"/>
        <v>0</v>
      </c>
      <c r="X113" s="36">
        <f t="shared" si="20"/>
        <v>0</v>
      </c>
      <c r="Y113" s="104"/>
      <c r="Z113" s="104"/>
      <c r="AA113" s="23">
        <f>AC113*($AA$3/100+1)</f>
        <v>993.70949999999993</v>
      </c>
      <c r="AB113" s="154">
        <f>SUM(AB114:AB122)*0.95</f>
        <v>835.05</v>
      </c>
      <c r="AC113" s="23">
        <f>AB113*(1+HOLDS!$Z$303/100)</f>
        <v>835.05</v>
      </c>
      <c r="AD113" s="104"/>
      <c r="AE113" s="104"/>
      <c r="AF113" s="155">
        <f>SUM(AF114:AF122)</f>
        <v>70.2</v>
      </c>
      <c r="AG113" s="105" t="str">
        <f>PROPER(C113)</f>
        <v>Fomes Set</v>
      </c>
      <c r="AH113" s="105"/>
      <c r="AI113" s="105">
        <v>62</v>
      </c>
    </row>
    <row r="114" spans="2:35" ht="18.75" x14ac:dyDescent="0.3">
      <c r="B114" s="124" t="s">
        <v>79</v>
      </c>
      <c r="C114" s="7" t="s">
        <v>172</v>
      </c>
      <c r="D114" s="7" t="str">
        <f t="shared" si="9"/>
        <v>XS</v>
      </c>
      <c r="E114" s="7" t="s">
        <v>232</v>
      </c>
      <c r="F114" s="7" t="str">
        <f t="shared" si="10"/>
        <v/>
      </c>
      <c r="G114" s="7">
        <v>12</v>
      </c>
      <c r="H114" s="6">
        <v>12</v>
      </c>
      <c r="I114" s="6"/>
      <c r="J114" s="6"/>
      <c r="K114" s="6"/>
      <c r="L114" s="6"/>
      <c r="M114" s="6"/>
      <c r="N114" s="6"/>
      <c r="O114" s="107"/>
      <c r="P114" s="107"/>
      <c r="Q114" s="6"/>
      <c r="R114" s="107"/>
      <c r="S114" s="107"/>
      <c r="T114" s="107"/>
      <c r="U114" s="107"/>
      <c r="V114" s="107"/>
      <c r="W114" s="107"/>
      <c r="X114" s="10"/>
      <c r="Y114" s="104"/>
      <c r="Z114" s="104"/>
      <c r="AA114" s="23">
        <f t="shared" si="11"/>
        <v>40.46</v>
      </c>
      <c r="AB114" s="23">
        <v>34</v>
      </c>
      <c r="AC114" s="23">
        <f>AB114*(1+HOLDS!$Z$303/100)</f>
        <v>34</v>
      </c>
      <c r="AD114" s="10"/>
      <c r="AE114" s="10"/>
      <c r="AF114" s="23">
        <v>1</v>
      </c>
      <c r="AG114" s="105" t="str">
        <f t="shared" si="12"/>
        <v>Fomes Footholds 1</v>
      </c>
      <c r="AH114" s="105"/>
      <c r="AI114" s="105">
        <v>63</v>
      </c>
    </row>
    <row r="115" spans="2:35" ht="18.75" x14ac:dyDescent="0.3">
      <c r="B115" s="124" t="s">
        <v>82</v>
      </c>
      <c r="C115" s="7" t="s">
        <v>175</v>
      </c>
      <c r="D115" s="7" t="str">
        <f t="shared" si="9"/>
        <v>S</v>
      </c>
      <c r="E115" s="7" t="s">
        <v>2</v>
      </c>
      <c r="F115" s="7" t="str">
        <f t="shared" si="10"/>
        <v/>
      </c>
      <c r="G115" s="7">
        <v>12</v>
      </c>
      <c r="H115" s="6">
        <v>8</v>
      </c>
      <c r="I115" s="10">
        <v>4</v>
      </c>
      <c r="J115" s="10"/>
      <c r="K115" s="10"/>
      <c r="L115" s="10"/>
      <c r="M115" s="10"/>
      <c r="N115" s="10"/>
      <c r="O115" s="104"/>
      <c r="P115" s="104"/>
      <c r="Q115" s="10"/>
      <c r="R115" s="104"/>
      <c r="S115" s="104"/>
      <c r="T115" s="104"/>
      <c r="U115" s="104"/>
      <c r="V115" s="104"/>
      <c r="W115" s="104"/>
      <c r="X115" s="10"/>
      <c r="Y115" s="104"/>
      <c r="Z115" s="104"/>
      <c r="AA115" s="23">
        <f t="shared" si="11"/>
        <v>48.79</v>
      </c>
      <c r="AB115" s="23">
        <v>41</v>
      </c>
      <c r="AC115" s="23">
        <f>AB115*(1+HOLDS!$Z$303/100)</f>
        <v>41</v>
      </c>
      <c r="AD115" s="10"/>
      <c r="AE115" s="10"/>
      <c r="AF115" s="23">
        <v>2</v>
      </c>
      <c r="AG115" s="105" t="str">
        <f t="shared" si="12"/>
        <v>Fomes Footholds 2</v>
      </c>
      <c r="AH115" s="105"/>
      <c r="AI115" s="105">
        <v>64</v>
      </c>
    </row>
    <row r="116" spans="2:35" ht="18.75" x14ac:dyDescent="0.3">
      <c r="B116" s="124" t="s">
        <v>83</v>
      </c>
      <c r="C116" s="7" t="s">
        <v>176</v>
      </c>
      <c r="D116" s="7" t="str">
        <f t="shared" si="9"/>
        <v>S</v>
      </c>
      <c r="E116" s="7" t="s">
        <v>2</v>
      </c>
      <c r="F116" s="7" t="str">
        <f t="shared" si="10"/>
        <v/>
      </c>
      <c r="G116" s="7">
        <v>12</v>
      </c>
      <c r="H116" s="6">
        <v>12</v>
      </c>
      <c r="I116" s="10"/>
      <c r="J116" s="10"/>
      <c r="K116" s="10"/>
      <c r="L116" s="10"/>
      <c r="M116" s="10"/>
      <c r="N116" s="10"/>
      <c r="O116" s="104"/>
      <c r="P116" s="104"/>
      <c r="Q116" s="10"/>
      <c r="R116" s="104"/>
      <c r="S116" s="104"/>
      <c r="T116" s="104"/>
      <c r="U116" s="104"/>
      <c r="V116" s="104"/>
      <c r="W116" s="104"/>
      <c r="X116" s="10"/>
      <c r="Y116" s="104"/>
      <c r="Z116" s="104"/>
      <c r="AA116" s="23">
        <f t="shared" si="11"/>
        <v>44.03</v>
      </c>
      <c r="AB116" s="23">
        <v>37</v>
      </c>
      <c r="AC116" s="23">
        <f>AB116*(1+HOLDS!$Z$303/100)</f>
        <v>37</v>
      </c>
      <c r="AD116" s="10"/>
      <c r="AE116" s="10"/>
      <c r="AF116" s="23">
        <v>1.4</v>
      </c>
      <c r="AG116" s="105" t="str">
        <f t="shared" si="12"/>
        <v>Fomes Small Crimps</v>
      </c>
      <c r="AH116" s="105"/>
      <c r="AI116" s="105">
        <v>65</v>
      </c>
    </row>
    <row r="117" spans="2:35" ht="18.75" x14ac:dyDescent="0.3">
      <c r="B117" s="124" t="s">
        <v>84</v>
      </c>
      <c r="C117" s="7" t="s">
        <v>178</v>
      </c>
      <c r="D117" s="7" t="str">
        <f t="shared" si="9"/>
        <v>M</v>
      </c>
      <c r="E117" s="7" t="s">
        <v>3</v>
      </c>
      <c r="F117" s="7" t="str">
        <f t="shared" si="10"/>
        <v/>
      </c>
      <c r="G117" s="7">
        <v>12</v>
      </c>
      <c r="H117" s="6">
        <v>8</v>
      </c>
      <c r="I117" s="10">
        <v>4</v>
      </c>
      <c r="J117" s="10"/>
      <c r="K117" s="10"/>
      <c r="L117" s="10"/>
      <c r="M117" s="10"/>
      <c r="N117" s="10"/>
      <c r="O117" s="104"/>
      <c r="P117" s="104"/>
      <c r="Q117" s="10"/>
      <c r="R117" s="104"/>
      <c r="S117" s="104"/>
      <c r="T117" s="104"/>
      <c r="U117" s="104"/>
      <c r="V117" s="104"/>
      <c r="W117" s="104"/>
      <c r="X117" s="10"/>
      <c r="Y117" s="104"/>
      <c r="Z117" s="104"/>
      <c r="AA117" s="23">
        <f t="shared" si="11"/>
        <v>49.98</v>
      </c>
      <c r="AB117" s="23">
        <v>42</v>
      </c>
      <c r="AC117" s="23">
        <f>AB117*(1+HOLDS!$Z$303/100)</f>
        <v>42</v>
      </c>
      <c r="AD117" s="10"/>
      <c r="AE117" s="10"/>
      <c r="AF117" s="23">
        <v>1.5</v>
      </c>
      <c r="AG117" s="105" t="str">
        <f t="shared" si="12"/>
        <v>Fomes Crimps</v>
      </c>
      <c r="AH117" s="105"/>
      <c r="AI117" s="105">
        <v>66</v>
      </c>
    </row>
    <row r="118" spans="2:35" ht="18.75" x14ac:dyDescent="0.3">
      <c r="B118" s="124" t="s">
        <v>85</v>
      </c>
      <c r="C118" s="7" t="s">
        <v>179</v>
      </c>
      <c r="D118" s="7" t="str">
        <f t="shared" si="9"/>
        <v>M</v>
      </c>
      <c r="E118" s="7" t="s">
        <v>3</v>
      </c>
      <c r="F118" s="7" t="str">
        <f t="shared" si="10"/>
        <v/>
      </c>
      <c r="G118" s="7">
        <v>18</v>
      </c>
      <c r="H118" s="6">
        <v>2</v>
      </c>
      <c r="I118" s="10">
        <v>13</v>
      </c>
      <c r="J118" s="10">
        <v>3</v>
      </c>
      <c r="K118" s="10"/>
      <c r="L118" s="10"/>
      <c r="M118" s="10"/>
      <c r="N118" s="10"/>
      <c r="O118" s="104"/>
      <c r="P118" s="104"/>
      <c r="Q118" s="10"/>
      <c r="R118" s="104"/>
      <c r="S118" s="104"/>
      <c r="T118" s="104"/>
      <c r="U118" s="104"/>
      <c r="V118" s="104"/>
      <c r="W118" s="104"/>
      <c r="X118" s="10"/>
      <c r="Y118" s="104"/>
      <c r="Z118" s="104"/>
      <c r="AA118" s="23">
        <f t="shared" si="11"/>
        <v>92.82</v>
      </c>
      <c r="AB118" s="23">
        <v>78</v>
      </c>
      <c r="AC118" s="23">
        <f>AB118*(1+HOLDS!$Z$303/100)</f>
        <v>78</v>
      </c>
      <c r="AD118" s="10"/>
      <c r="AE118" s="10"/>
      <c r="AF118" s="23">
        <v>4.3</v>
      </c>
      <c r="AG118" s="105" t="str">
        <f t="shared" si="12"/>
        <v>Fomes Small Jugs</v>
      </c>
      <c r="AH118" s="105"/>
      <c r="AI118" s="105">
        <v>67</v>
      </c>
    </row>
    <row r="119" spans="2:35" ht="18.75" x14ac:dyDescent="0.3">
      <c r="B119" s="124" t="s">
        <v>86</v>
      </c>
      <c r="C119" s="7" t="s">
        <v>180</v>
      </c>
      <c r="D119" s="7" t="str">
        <f t="shared" si="9"/>
        <v>M</v>
      </c>
      <c r="E119" s="7" t="s">
        <v>3</v>
      </c>
      <c r="F119" s="7" t="str">
        <f t="shared" si="10"/>
        <v/>
      </c>
      <c r="G119" s="7">
        <v>18</v>
      </c>
      <c r="H119" s="6"/>
      <c r="I119" s="10">
        <v>2</v>
      </c>
      <c r="J119" s="10">
        <v>14</v>
      </c>
      <c r="K119" s="10">
        <v>2</v>
      </c>
      <c r="L119" s="10"/>
      <c r="M119" s="10"/>
      <c r="N119" s="10"/>
      <c r="O119" s="104"/>
      <c r="P119" s="104"/>
      <c r="Q119" s="10"/>
      <c r="R119" s="104"/>
      <c r="S119" s="104"/>
      <c r="T119" s="104"/>
      <c r="U119" s="104"/>
      <c r="V119" s="104"/>
      <c r="W119" s="104"/>
      <c r="X119" s="10"/>
      <c r="Y119" s="104"/>
      <c r="Z119" s="104"/>
      <c r="AA119" s="23">
        <f t="shared" si="11"/>
        <v>122.57</v>
      </c>
      <c r="AB119" s="23">
        <v>103</v>
      </c>
      <c r="AC119" s="23">
        <f>AB119*(1+HOLDS!$Z$303/100)</f>
        <v>103</v>
      </c>
      <c r="AD119" s="10"/>
      <c r="AE119" s="10"/>
      <c r="AF119" s="23">
        <v>8</v>
      </c>
      <c r="AG119" s="105" t="str">
        <f t="shared" si="12"/>
        <v>Fomes Medium Jugs</v>
      </c>
      <c r="AH119" s="105"/>
      <c r="AI119" s="105">
        <v>68</v>
      </c>
    </row>
    <row r="120" spans="2:35" ht="18.75" x14ac:dyDescent="0.3">
      <c r="B120" s="124" t="s">
        <v>33</v>
      </c>
      <c r="C120" s="7" t="s">
        <v>188</v>
      </c>
      <c r="D120" s="7" t="str">
        <f t="shared" si="9"/>
        <v>L</v>
      </c>
      <c r="E120" s="7" t="s">
        <v>76</v>
      </c>
      <c r="F120" s="7" t="str">
        <f t="shared" si="10"/>
        <v/>
      </c>
      <c r="G120" s="7">
        <v>12</v>
      </c>
      <c r="H120" s="6"/>
      <c r="I120" s="10"/>
      <c r="J120" s="10">
        <v>5</v>
      </c>
      <c r="K120" s="10">
        <v>5</v>
      </c>
      <c r="L120" s="10">
        <v>2</v>
      </c>
      <c r="M120" s="10"/>
      <c r="N120" s="10"/>
      <c r="O120" s="104"/>
      <c r="P120" s="104"/>
      <c r="Q120" s="10"/>
      <c r="R120" s="104"/>
      <c r="S120" s="104"/>
      <c r="T120" s="104"/>
      <c r="U120" s="104"/>
      <c r="V120" s="104"/>
      <c r="W120" s="104"/>
      <c r="X120" s="10"/>
      <c r="Y120" s="104"/>
      <c r="Z120" s="104"/>
      <c r="AA120" s="23">
        <f t="shared" si="11"/>
        <v>140.41999999999999</v>
      </c>
      <c r="AB120" s="23">
        <v>118</v>
      </c>
      <c r="AC120" s="23">
        <f>AB120*(1+HOLDS!$Z$303/100)</f>
        <v>118</v>
      </c>
      <c r="AD120" s="10"/>
      <c r="AE120" s="10"/>
      <c r="AF120" s="23">
        <v>10</v>
      </c>
      <c r="AG120" s="105" t="str">
        <f t="shared" si="12"/>
        <v>Fomes Big Jugs 1</v>
      </c>
      <c r="AH120" s="105"/>
      <c r="AI120" s="105">
        <v>69</v>
      </c>
    </row>
    <row r="121" spans="2:35" ht="18.75" x14ac:dyDescent="0.3">
      <c r="B121" s="124" t="s">
        <v>34</v>
      </c>
      <c r="C121" s="7" t="s">
        <v>35</v>
      </c>
      <c r="D121" s="7" t="str">
        <f t="shared" si="9"/>
        <v>L</v>
      </c>
      <c r="E121" s="7" t="s">
        <v>76</v>
      </c>
      <c r="F121" s="7" t="str">
        <f t="shared" si="10"/>
        <v/>
      </c>
      <c r="G121" s="7">
        <v>12</v>
      </c>
      <c r="H121" s="6"/>
      <c r="I121" s="10"/>
      <c r="J121" s="10"/>
      <c r="K121" s="10">
        <v>1</v>
      </c>
      <c r="L121" s="10">
        <v>8</v>
      </c>
      <c r="M121" s="10">
        <v>3</v>
      </c>
      <c r="N121" s="10"/>
      <c r="O121" s="104"/>
      <c r="P121" s="104"/>
      <c r="Q121" s="10"/>
      <c r="R121" s="104"/>
      <c r="S121" s="104"/>
      <c r="T121" s="104"/>
      <c r="U121" s="104"/>
      <c r="V121" s="104"/>
      <c r="W121" s="104"/>
      <c r="X121" s="10"/>
      <c r="Y121" s="104"/>
      <c r="Z121" s="104"/>
      <c r="AA121" s="23">
        <f t="shared" si="11"/>
        <v>192.78</v>
      </c>
      <c r="AB121" s="23">
        <v>162</v>
      </c>
      <c r="AC121" s="23">
        <f>AB121*(1+HOLDS!$Z$303/100)</f>
        <v>162</v>
      </c>
      <c r="AD121" s="10"/>
      <c r="AE121" s="10"/>
      <c r="AF121" s="23">
        <v>16</v>
      </c>
      <c r="AG121" s="105" t="str">
        <f t="shared" si="12"/>
        <v>Fomes Big Jugs 2</v>
      </c>
      <c r="AH121" s="105"/>
      <c r="AI121" s="105">
        <v>70</v>
      </c>
    </row>
    <row r="122" spans="2:35" ht="18.75" x14ac:dyDescent="0.3">
      <c r="B122" s="124" t="s">
        <v>74</v>
      </c>
      <c r="C122" s="7" t="s">
        <v>192</v>
      </c>
      <c r="D122" s="7" t="str">
        <f t="shared" si="9"/>
        <v>XL</v>
      </c>
      <c r="E122" s="7" t="s">
        <v>10</v>
      </c>
      <c r="F122" s="7" t="str">
        <f t="shared" si="10"/>
        <v/>
      </c>
      <c r="G122" s="7">
        <v>18</v>
      </c>
      <c r="H122" s="6"/>
      <c r="I122" s="10"/>
      <c r="J122" s="10"/>
      <c r="K122" s="10">
        <v>4</v>
      </c>
      <c r="L122" s="10">
        <v>6</v>
      </c>
      <c r="M122" s="10">
        <v>6</v>
      </c>
      <c r="N122" s="10">
        <v>2</v>
      </c>
      <c r="O122" s="104"/>
      <c r="P122" s="104"/>
      <c r="Q122" s="10"/>
      <c r="R122" s="104"/>
      <c r="S122" s="104"/>
      <c r="T122" s="104"/>
      <c r="U122" s="104"/>
      <c r="V122" s="104"/>
      <c r="W122" s="104"/>
      <c r="X122" s="10"/>
      <c r="Y122" s="104"/>
      <c r="Z122" s="104"/>
      <c r="AA122" s="23">
        <f t="shared" ref="AA122:AA209" si="21">AC122*($AA$3/100+1)</f>
        <v>314.15999999999997</v>
      </c>
      <c r="AB122" s="23">
        <v>264</v>
      </c>
      <c r="AC122" s="23">
        <f>AB122*(1+HOLDS!$Z$303/100)</f>
        <v>264</v>
      </c>
      <c r="AD122" s="10"/>
      <c r="AE122" s="10"/>
      <c r="AF122" s="23">
        <v>26</v>
      </c>
      <c r="AG122" s="105" t="str">
        <f t="shared" ref="AG122:AG180" si="22">PROPER(C122)</f>
        <v>Fomes Pigs</v>
      </c>
      <c r="AH122" s="105"/>
      <c r="AI122" s="105">
        <v>71</v>
      </c>
    </row>
    <row r="123" spans="2:35" ht="18.75" x14ac:dyDescent="0.3">
      <c r="B123" s="124" t="s">
        <v>93</v>
      </c>
      <c r="C123" s="7" t="s">
        <v>184</v>
      </c>
      <c r="D123" s="7" t="str">
        <f t="shared" si="9"/>
        <v>L</v>
      </c>
      <c r="E123" s="7" t="s">
        <v>76</v>
      </c>
      <c r="F123" s="7" t="str">
        <f t="shared" si="10"/>
        <v/>
      </c>
      <c r="G123" s="7">
        <v>12</v>
      </c>
      <c r="H123" s="6"/>
      <c r="I123" s="10">
        <v>2</v>
      </c>
      <c r="J123" s="10"/>
      <c r="K123" s="10">
        <v>8</v>
      </c>
      <c r="L123" s="10"/>
      <c r="M123" s="10">
        <v>1</v>
      </c>
      <c r="N123" s="10"/>
      <c r="O123" s="104">
        <v>1</v>
      </c>
      <c r="P123" s="104"/>
      <c r="Q123" s="10"/>
      <c r="R123" s="104"/>
      <c r="S123" s="104"/>
      <c r="T123" s="104"/>
      <c r="U123" s="104"/>
      <c r="V123" s="104"/>
      <c r="W123" s="104"/>
      <c r="X123" s="10"/>
      <c r="Y123" s="104"/>
      <c r="Z123" s="104"/>
      <c r="AA123" s="23">
        <f t="shared" si="21"/>
        <v>174.92999999999998</v>
      </c>
      <c r="AB123" s="23">
        <v>147</v>
      </c>
      <c r="AC123" s="23">
        <f>AB123*(1+HOLDS!$Z$303/100)</f>
        <v>147</v>
      </c>
      <c r="AD123" s="10"/>
      <c r="AE123" s="10"/>
      <c r="AF123" s="23">
        <v>14.5</v>
      </c>
      <c r="AG123" s="105" t="str">
        <f t="shared" si="22"/>
        <v>Rain Forest 1</v>
      </c>
      <c r="AH123" s="105"/>
      <c r="AI123" s="105">
        <v>72</v>
      </c>
    </row>
    <row r="124" spans="2:35" ht="18.75" x14ac:dyDescent="0.3">
      <c r="B124" s="126" t="s">
        <v>48</v>
      </c>
      <c r="C124" s="9" t="s">
        <v>194</v>
      </c>
      <c r="D124" s="7" t="str">
        <f t="shared" si="9"/>
        <v>XL-XXL</v>
      </c>
      <c r="E124" s="9" t="s">
        <v>113</v>
      </c>
      <c r="F124" s="7" t="str">
        <f t="shared" ref="F124:F221" si="23">IF(SUM(H124:W124)=0," (Screw-On)","")</f>
        <v/>
      </c>
      <c r="G124" s="9">
        <v>18</v>
      </c>
      <c r="H124" s="6"/>
      <c r="I124" s="10"/>
      <c r="J124" s="10">
        <v>5</v>
      </c>
      <c r="K124" s="10">
        <v>11</v>
      </c>
      <c r="L124" s="10">
        <v>2</v>
      </c>
      <c r="M124" s="10"/>
      <c r="N124" s="10"/>
      <c r="O124" s="104"/>
      <c r="P124" s="104"/>
      <c r="Q124" s="10"/>
      <c r="R124" s="104"/>
      <c r="S124" s="104"/>
      <c r="T124" s="104"/>
      <c r="U124" s="104"/>
      <c r="V124" s="104"/>
      <c r="W124" s="104"/>
      <c r="X124" s="10"/>
      <c r="Y124" s="104"/>
      <c r="Z124" s="104"/>
      <c r="AA124" s="23">
        <f t="shared" si="21"/>
        <v>251.08999999999997</v>
      </c>
      <c r="AB124" s="23">
        <v>211</v>
      </c>
      <c r="AC124" s="23">
        <f>AB124*(1+HOLDS!$Z$303/100)</f>
        <v>211</v>
      </c>
      <c r="AD124" s="10"/>
      <c r="AE124" s="10"/>
      <c r="AF124" s="23">
        <v>20.5</v>
      </c>
      <c r="AG124" s="105" t="str">
        <f t="shared" si="22"/>
        <v>Rain Forest 2</v>
      </c>
      <c r="AH124" s="105"/>
      <c r="AI124" s="105">
        <v>73</v>
      </c>
    </row>
    <row r="125" spans="2:35" ht="18.75" x14ac:dyDescent="0.3">
      <c r="B125" s="126" t="s">
        <v>122</v>
      </c>
      <c r="C125" s="9" t="s">
        <v>116</v>
      </c>
      <c r="D125" s="7" t="str">
        <f t="shared" si="9"/>
        <v>M</v>
      </c>
      <c r="E125" s="9" t="s">
        <v>3</v>
      </c>
      <c r="F125" s="7" t="str">
        <f t="shared" si="23"/>
        <v/>
      </c>
      <c r="G125" s="9">
        <v>12</v>
      </c>
      <c r="H125" s="6"/>
      <c r="I125" s="10">
        <v>8</v>
      </c>
      <c r="J125" s="10">
        <v>4</v>
      </c>
      <c r="K125" s="10"/>
      <c r="L125" s="10"/>
      <c r="M125" s="10"/>
      <c r="N125" s="10"/>
      <c r="O125" s="104"/>
      <c r="P125" s="104"/>
      <c r="Q125" s="10"/>
      <c r="R125" s="104"/>
      <c r="S125" s="104"/>
      <c r="T125" s="104"/>
      <c r="U125" s="104"/>
      <c r="V125" s="104"/>
      <c r="W125" s="104"/>
      <c r="X125" s="10"/>
      <c r="Y125" s="104"/>
      <c r="Z125" s="104"/>
      <c r="AA125" s="23">
        <f t="shared" si="21"/>
        <v>111.86</v>
      </c>
      <c r="AB125" s="23">
        <v>94</v>
      </c>
      <c r="AC125" s="23">
        <f>AB125*(1+HOLDS!$Z$303/100)</f>
        <v>94</v>
      </c>
      <c r="AD125" s="10"/>
      <c r="AE125" s="10"/>
      <c r="AF125" s="23">
        <v>5.2</v>
      </c>
      <c r="AG125" s="105" t="str">
        <f t="shared" si="22"/>
        <v>Rain Forest 3</v>
      </c>
      <c r="AH125" s="105"/>
      <c r="AI125" s="105">
        <v>74</v>
      </c>
    </row>
    <row r="126" spans="2:35" ht="18.75" x14ac:dyDescent="0.3">
      <c r="B126" s="126" t="s">
        <v>123</v>
      </c>
      <c r="C126" s="9" t="s">
        <v>117</v>
      </c>
      <c r="D126" s="7" t="str">
        <f t="shared" ref="D126:D136" si="24">CONCATENATE(E126,F126)</f>
        <v>S</v>
      </c>
      <c r="E126" s="9" t="s">
        <v>2</v>
      </c>
      <c r="F126" s="7" t="str">
        <f t="shared" si="23"/>
        <v/>
      </c>
      <c r="G126" s="9">
        <v>12</v>
      </c>
      <c r="H126" s="6"/>
      <c r="I126" s="10">
        <v>12</v>
      </c>
      <c r="J126" s="10"/>
      <c r="K126" s="10"/>
      <c r="L126" s="10"/>
      <c r="M126" s="10"/>
      <c r="N126" s="10"/>
      <c r="O126" s="104"/>
      <c r="P126" s="104"/>
      <c r="Q126" s="10"/>
      <c r="R126" s="104"/>
      <c r="S126" s="104"/>
      <c r="T126" s="104"/>
      <c r="U126" s="104"/>
      <c r="V126" s="104"/>
      <c r="W126" s="104"/>
      <c r="X126" s="10"/>
      <c r="Y126" s="104"/>
      <c r="Z126" s="104"/>
      <c r="AA126" s="23">
        <f t="shared" si="21"/>
        <v>84.49</v>
      </c>
      <c r="AB126" s="23">
        <v>71</v>
      </c>
      <c r="AC126" s="23">
        <f>AB126*(1+HOLDS!$Z$303/100)</f>
        <v>71</v>
      </c>
      <c r="AD126" s="10"/>
      <c r="AE126" s="10"/>
      <c r="AF126" s="23">
        <v>2.8</v>
      </c>
      <c r="AG126" s="105" t="str">
        <f t="shared" si="22"/>
        <v>Rain Forest 4</v>
      </c>
      <c r="AH126" s="105"/>
      <c r="AI126" s="105">
        <v>75</v>
      </c>
    </row>
    <row r="127" spans="2:35" ht="18.75" x14ac:dyDescent="0.3">
      <c r="B127" s="126" t="s">
        <v>124</v>
      </c>
      <c r="C127" s="9" t="s">
        <v>118</v>
      </c>
      <c r="D127" s="7" t="str">
        <f t="shared" si="24"/>
        <v>S</v>
      </c>
      <c r="E127" s="9" t="s">
        <v>2</v>
      </c>
      <c r="F127" s="7" t="str">
        <f t="shared" si="23"/>
        <v/>
      </c>
      <c r="G127" s="9">
        <v>18</v>
      </c>
      <c r="H127" s="6">
        <v>14</v>
      </c>
      <c r="I127" s="10">
        <v>4</v>
      </c>
      <c r="J127" s="10"/>
      <c r="K127" s="10"/>
      <c r="L127" s="10"/>
      <c r="M127" s="10"/>
      <c r="N127" s="10"/>
      <c r="O127" s="104"/>
      <c r="P127" s="104"/>
      <c r="Q127" s="10"/>
      <c r="R127" s="104"/>
      <c r="S127" s="104"/>
      <c r="T127" s="104"/>
      <c r="U127" s="104"/>
      <c r="V127" s="104"/>
      <c r="W127" s="104"/>
      <c r="X127" s="10"/>
      <c r="Y127" s="104"/>
      <c r="Z127" s="104"/>
      <c r="AA127" s="23">
        <f t="shared" si="21"/>
        <v>97.58</v>
      </c>
      <c r="AB127" s="23">
        <v>82</v>
      </c>
      <c r="AC127" s="23">
        <f>AB127*(1+HOLDS!$Z$303/100)</f>
        <v>82</v>
      </c>
      <c r="AD127" s="10"/>
      <c r="AE127" s="10"/>
      <c r="AF127" s="23">
        <v>2</v>
      </c>
      <c r="AG127" s="105" t="str">
        <f t="shared" si="22"/>
        <v>Rain Forest 5</v>
      </c>
      <c r="AH127" s="105"/>
      <c r="AI127" s="105">
        <v>76</v>
      </c>
    </row>
    <row r="128" spans="2:35" ht="18.75" x14ac:dyDescent="0.3">
      <c r="B128" s="126" t="s">
        <v>369</v>
      </c>
      <c r="C128" s="9" t="s">
        <v>372</v>
      </c>
      <c r="D128" s="7" t="str">
        <f t="shared" si="24"/>
        <v>L-XL</v>
      </c>
      <c r="E128" s="7" t="s">
        <v>139</v>
      </c>
      <c r="F128" s="7" t="str">
        <f t="shared" ref="F128:F130" si="25">IF(SUM(H128:W128)=0," (Screw-On)","")</f>
        <v/>
      </c>
      <c r="G128" s="9">
        <v>24</v>
      </c>
      <c r="H128" s="6"/>
      <c r="I128" s="10"/>
      <c r="J128" s="10"/>
      <c r="K128" s="10">
        <v>8</v>
      </c>
      <c r="L128" s="10">
        <v>8</v>
      </c>
      <c r="M128" s="10">
        <v>8</v>
      </c>
      <c r="N128" s="10"/>
      <c r="O128" s="104"/>
      <c r="P128" s="104"/>
      <c r="Q128" s="10"/>
      <c r="R128" s="104"/>
      <c r="S128" s="104"/>
      <c r="T128" s="104"/>
      <c r="U128" s="104"/>
      <c r="V128" s="104"/>
      <c r="W128" s="104"/>
      <c r="X128" s="10"/>
      <c r="Y128" s="104"/>
      <c r="Z128" s="104"/>
      <c r="AA128" s="23">
        <f t="shared" si="21"/>
        <v>395.08</v>
      </c>
      <c r="AB128" s="23">
        <v>332</v>
      </c>
      <c r="AC128" s="23">
        <f>AB128*(1+HOLDS!$Z$303/100)</f>
        <v>332</v>
      </c>
      <c r="AD128" s="10"/>
      <c r="AE128" s="10"/>
      <c r="AF128" s="23">
        <v>27</v>
      </c>
      <c r="AG128" s="105" t="str">
        <f t="shared" si="22"/>
        <v>Savanna Hills 1</v>
      </c>
      <c r="AH128" s="105"/>
      <c r="AI128" s="105">
        <v>77</v>
      </c>
    </row>
    <row r="129" spans="2:35" ht="18.75" x14ac:dyDescent="0.3">
      <c r="B129" s="126" t="s">
        <v>370</v>
      </c>
      <c r="C129" s="9" t="s">
        <v>373</v>
      </c>
      <c r="D129" s="7" t="str">
        <f t="shared" si="24"/>
        <v>M-L</v>
      </c>
      <c r="E129" s="7" t="s">
        <v>259</v>
      </c>
      <c r="F129" s="7" t="str">
        <f t="shared" si="25"/>
        <v/>
      </c>
      <c r="G129" s="9">
        <v>24</v>
      </c>
      <c r="H129" s="6"/>
      <c r="I129" s="10"/>
      <c r="J129" s="10">
        <v>4</v>
      </c>
      <c r="K129" s="10">
        <v>15</v>
      </c>
      <c r="L129" s="10">
        <v>5</v>
      </c>
      <c r="M129" s="10"/>
      <c r="N129" s="10"/>
      <c r="O129" s="104"/>
      <c r="P129" s="104"/>
      <c r="Q129" s="10"/>
      <c r="R129" s="104"/>
      <c r="S129" s="104"/>
      <c r="T129" s="104"/>
      <c r="U129" s="104"/>
      <c r="V129" s="104"/>
      <c r="W129" s="104"/>
      <c r="X129" s="10"/>
      <c r="Y129" s="104"/>
      <c r="Z129" s="104"/>
      <c r="AA129" s="23">
        <f t="shared" si="21"/>
        <v>279.64999999999998</v>
      </c>
      <c r="AB129" s="23">
        <v>235</v>
      </c>
      <c r="AC129" s="23">
        <f>AB129*(1+HOLDS!$Z$303/100)</f>
        <v>235</v>
      </c>
      <c r="AD129" s="10"/>
      <c r="AE129" s="10"/>
      <c r="AF129" s="23">
        <v>17</v>
      </c>
      <c r="AG129" s="105" t="str">
        <f t="shared" si="22"/>
        <v>Savanna Hills 2</v>
      </c>
      <c r="AH129" s="105"/>
      <c r="AI129" s="105">
        <v>78</v>
      </c>
    </row>
    <row r="130" spans="2:35" ht="18.75" x14ac:dyDescent="0.3">
      <c r="B130" s="126" t="s">
        <v>371</v>
      </c>
      <c r="C130" s="9" t="s">
        <v>374</v>
      </c>
      <c r="D130" s="7" t="str">
        <f t="shared" si="24"/>
        <v>XS-S</v>
      </c>
      <c r="E130" s="7" t="s">
        <v>305</v>
      </c>
      <c r="F130" s="7" t="str">
        <f t="shared" si="25"/>
        <v/>
      </c>
      <c r="G130" s="9">
        <v>18</v>
      </c>
      <c r="H130" s="6">
        <v>2</v>
      </c>
      <c r="I130" s="10">
        <v>10</v>
      </c>
      <c r="J130" s="10">
        <v>5</v>
      </c>
      <c r="K130" s="10">
        <v>1</v>
      </c>
      <c r="L130" s="10"/>
      <c r="M130" s="10"/>
      <c r="N130" s="10"/>
      <c r="O130" s="104"/>
      <c r="P130" s="104"/>
      <c r="Q130" s="10"/>
      <c r="R130" s="104"/>
      <c r="S130" s="104"/>
      <c r="T130" s="104"/>
      <c r="U130" s="104"/>
      <c r="V130" s="104"/>
      <c r="W130" s="104"/>
      <c r="X130" s="10"/>
      <c r="Y130" s="104"/>
      <c r="Z130" s="104"/>
      <c r="AA130" s="23">
        <f t="shared" si="21"/>
        <v>78.539999999999992</v>
      </c>
      <c r="AB130" s="23">
        <v>66</v>
      </c>
      <c r="AC130" s="23">
        <f>AB130*(1+HOLDS!$Z$303/100)</f>
        <v>66</v>
      </c>
      <c r="AD130" s="10"/>
      <c r="AE130" s="10"/>
      <c r="AF130" s="23">
        <v>2</v>
      </c>
      <c r="AG130" s="105" t="str">
        <f t="shared" si="22"/>
        <v>Savanna Hills 3</v>
      </c>
      <c r="AH130" s="105"/>
      <c r="AI130" s="105">
        <v>79</v>
      </c>
    </row>
    <row r="131" spans="2:35" ht="18.75" x14ac:dyDescent="0.3">
      <c r="B131" s="124" t="s">
        <v>80</v>
      </c>
      <c r="C131" s="7" t="s">
        <v>173</v>
      </c>
      <c r="D131" s="7" t="str">
        <f t="shared" si="24"/>
        <v>S</v>
      </c>
      <c r="E131" s="7" t="s">
        <v>2</v>
      </c>
      <c r="F131" s="7" t="str">
        <f t="shared" si="23"/>
        <v/>
      </c>
      <c r="G131" s="7">
        <v>30</v>
      </c>
      <c r="H131" s="6">
        <v>30</v>
      </c>
      <c r="I131" s="10"/>
      <c r="J131" s="10"/>
      <c r="K131" s="10"/>
      <c r="L131" s="10"/>
      <c r="M131" s="10"/>
      <c r="N131" s="10"/>
      <c r="O131" s="104"/>
      <c r="P131" s="104"/>
      <c r="Q131" s="10"/>
      <c r="R131" s="104"/>
      <c r="S131" s="104"/>
      <c r="T131" s="104"/>
      <c r="U131" s="104"/>
      <c r="V131" s="104"/>
      <c r="W131" s="104"/>
      <c r="X131" s="10"/>
      <c r="Y131" s="104"/>
      <c r="Z131" s="104"/>
      <c r="AA131" s="23">
        <f t="shared" si="21"/>
        <v>77.349999999999994</v>
      </c>
      <c r="AB131" s="23">
        <v>65</v>
      </c>
      <c r="AC131" s="23">
        <f>AB131*(1+HOLDS!$Z$303/100)</f>
        <v>65</v>
      </c>
      <c r="AD131" s="10"/>
      <c r="AE131" s="10"/>
      <c r="AF131" s="23">
        <v>2.2000000000000002</v>
      </c>
      <c r="AG131" s="105" t="str">
        <f t="shared" si="22"/>
        <v>Ants 1</v>
      </c>
      <c r="AH131" s="105"/>
      <c r="AI131" s="105">
        <v>80</v>
      </c>
    </row>
    <row r="132" spans="2:35" ht="18.75" x14ac:dyDescent="0.3">
      <c r="B132" s="124" t="s">
        <v>81</v>
      </c>
      <c r="C132" s="7" t="s">
        <v>174</v>
      </c>
      <c r="D132" s="7" t="str">
        <f t="shared" si="24"/>
        <v>S</v>
      </c>
      <c r="E132" s="7" t="s">
        <v>2</v>
      </c>
      <c r="F132" s="7" t="str">
        <f t="shared" si="23"/>
        <v/>
      </c>
      <c r="G132" s="7">
        <v>12</v>
      </c>
      <c r="H132" s="6">
        <v>9</v>
      </c>
      <c r="I132" s="10">
        <v>3</v>
      </c>
      <c r="J132" s="10"/>
      <c r="K132" s="10"/>
      <c r="L132" s="10"/>
      <c r="M132" s="10"/>
      <c r="N132" s="10"/>
      <c r="O132" s="104"/>
      <c r="P132" s="104"/>
      <c r="Q132" s="10"/>
      <c r="R132" s="104"/>
      <c r="S132" s="104"/>
      <c r="T132" s="104"/>
      <c r="U132" s="104"/>
      <c r="V132" s="104"/>
      <c r="W132" s="104"/>
      <c r="X132" s="10"/>
      <c r="Y132" s="104"/>
      <c r="Z132" s="104"/>
      <c r="AA132" s="23">
        <f t="shared" si="21"/>
        <v>47.599999999999994</v>
      </c>
      <c r="AB132" s="23">
        <v>40</v>
      </c>
      <c r="AC132" s="23">
        <f>AB132*(1+HOLDS!$Z$303/100)</f>
        <v>40</v>
      </c>
      <c r="AD132" s="10"/>
      <c r="AE132" s="10"/>
      <c r="AF132" s="23">
        <v>1.6</v>
      </c>
      <c r="AG132" s="105" t="str">
        <f t="shared" si="22"/>
        <v>Ants 2</v>
      </c>
      <c r="AH132" s="105"/>
      <c r="AI132" s="105">
        <v>81</v>
      </c>
    </row>
    <row r="133" spans="2:35" ht="18.75" x14ac:dyDescent="0.3">
      <c r="B133" s="124" t="s">
        <v>65</v>
      </c>
      <c r="C133" s="7" t="s">
        <v>177</v>
      </c>
      <c r="D133" s="7" t="str">
        <f t="shared" si="24"/>
        <v>M</v>
      </c>
      <c r="E133" s="7" t="s">
        <v>3</v>
      </c>
      <c r="F133" s="7" t="str">
        <f t="shared" si="23"/>
        <v/>
      </c>
      <c r="G133" s="7">
        <v>12</v>
      </c>
      <c r="H133" s="6"/>
      <c r="I133" s="10">
        <v>1</v>
      </c>
      <c r="J133" s="10">
        <v>11</v>
      </c>
      <c r="K133" s="10"/>
      <c r="L133" s="10"/>
      <c r="M133" s="10"/>
      <c r="N133" s="10"/>
      <c r="O133" s="104"/>
      <c r="P133" s="104"/>
      <c r="Q133" s="10"/>
      <c r="R133" s="104"/>
      <c r="S133" s="104"/>
      <c r="T133" s="104"/>
      <c r="U133" s="104"/>
      <c r="V133" s="104"/>
      <c r="W133" s="104"/>
      <c r="X133" s="10"/>
      <c r="Y133" s="104"/>
      <c r="Z133" s="104"/>
      <c r="AA133" s="23">
        <f t="shared" si="21"/>
        <v>73.78</v>
      </c>
      <c r="AB133" s="23">
        <v>62</v>
      </c>
      <c r="AC133" s="23">
        <f>AB133*(1+HOLDS!$Z$303/100)</f>
        <v>62</v>
      </c>
      <c r="AD133" s="10"/>
      <c r="AE133" s="10"/>
      <c r="AF133" s="23">
        <v>4.5999999999999996</v>
      </c>
      <c r="AG133" s="105" t="str">
        <f t="shared" si="22"/>
        <v>Ants 3</v>
      </c>
      <c r="AH133" s="105"/>
      <c r="AI133" s="105">
        <v>82</v>
      </c>
    </row>
    <row r="134" spans="2:35" ht="18.75" x14ac:dyDescent="0.3">
      <c r="B134" s="124" t="s">
        <v>94</v>
      </c>
      <c r="C134" s="7" t="s">
        <v>185</v>
      </c>
      <c r="D134" s="7" t="str">
        <f t="shared" si="24"/>
        <v>L</v>
      </c>
      <c r="E134" s="7" t="s">
        <v>76</v>
      </c>
      <c r="F134" s="7" t="str">
        <f t="shared" si="23"/>
        <v/>
      </c>
      <c r="G134" s="7">
        <v>6</v>
      </c>
      <c r="H134" s="6"/>
      <c r="I134" s="10"/>
      <c r="J134" s="10">
        <v>5</v>
      </c>
      <c r="K134" s="10">
        <v>1</v>
      </c>
      <c r="L134" s="10"/>
      <c r="M134" s="10"/>
      <c r="N134" s="10"/>
      <c r="O134" s="104"/>
      <c r="P134" s="104"/>
      <c r="Q134" s="10"/>
      <c r="R134" s="104"/>
      <c r="S134" s="104"/>
      <c r="T134" s="104"/>
      <c r="U134" s="104"/>
      <c r="V134" s="104"/>
      <c r="W134" s="104"/>
      <c r="X134" s="10"/>
      <c r="Y134" s="104"/>
      <c r="Z134" s="104"/>
      <c r="AA134" s="23">
        <f t="shared" si="21"/>
        <v>71.399999999999991</v>
      </c>
      <c r="AB134" s="23">
        <v>60</v>
      </c>
      <c r="AC134" s="23">
        <f>AB134*(1+HOLDS!$Z$303/100)</f>
        <v>60</v>
      </c>
      <c r="AD134" s="10"/>
      <c r="AE134" s="10"/>
      <c r="AF134" s="23">
        <v>5</v>
      </c>
      <c r="AG134" s="105" t="str">
        <f t="shared" si="22"/>
        <v>Ants 4</v>
      </c>
      <c r="AH134" s="105"/>
      <c r="AI134" s="105">
        <v>83</v>
      </c>
    </row>
    <row r="135" spans="2:35" ht="18.75" x14ac:dyDescent="0.3">
      <c r="B135" s="124" t="s">
        <v>64</v>
      </c>
      <c r="C135" s="7" t="s">
        <v>208</v>
      </c>
      <c r="D135" s="7" t="str">
        <f t="shared" si="24"/>
        <v>XS (Screw-On)</v>
      </c>
      <c r="E135" s="7" t="s">
        <v>232</v>
      </c>
      <c r="F135" s="7" t="str">
        <f t="shared" si="23"/>
        <v xml:space="preserve"> (Screw-On)</v>
      </c>
      <c r="G135" s="7">
        <v>12</v>
      </c>
      <c r="H135" s="6"/>
      <c r="I135" s="6"/>
      <c r="J135" s="6"/>
      <c r="K135" s="6"/>
      <c r="L135" s="6"/>
      <c r="M135" s="6"/>
      <c r="N135" s="6"/>
      <c r="O135" s="107"/>
      <c r="P135" s="107"/>
      <c r="Q135" s="6"/>
      <c r="R135" s="107"/>
      <c r="S135" s="107"/>
      <c r="T135" s="107"/>
      <c r="U135" s="107"/>
      <c r="V135" s="107"/>
      <c r="W135" s="107"/>
      <c r="X135" s="10">
        <v>27</v>
      </c>
      <c r="Y135" s="104"/>
      <c r="Z135" s="104"/>
      <c r="AA135" s="23">
        <f t="shared" si="21"/>
        <v>38.08</v>
      </c>
      <c r="AB135" s="23">
        <v>32</v>
      </c>
      <c r="AC135" s="23">
        <f>AB135*(1+HOLDS!$Z$303/100)</f>
        <v>32</v>
      </c>
      <c r="AD135" s="10"/>
      <c r="AE135" s="10"/>
      <c r="AF135" s="23">
        <v>1.4</v>
      </c>
      <c r="AG135" s="105" t="str">
        <f t="shared" si="22"/>
        <v>Blaze (Pu)</v>
      </c>
      <c r="AH135" s="105"/>
      <c r="AI135" s="105">
        <v>84</v>
      </c>
    </row>
    <row r="136" spans="2:35" ht="18.75" x14ac:dyDescent="0.3">
      <c r="B136" s="124" t="s">
        <v>31</v>
      </c>
      <c r="C136" s="7" t="s">
        <v>207</v>
      </c>
      <c r="D136" s="7" t="str">
        <f t="shared" si="24"/>
        <v>M-L (Screw-On)</v>
      </c>
      <c r="E136" s="7" t="s">
        <v>259</v>
      </c>
      <c r="F136" s="7" t="str">
        <f t="shared" si="23"/>
        <v xml:space="preserve"> (Screw-On)</v>
      </c>
      <c r="G136" s="7">
        <v>12</v>
      </c>
      <c r="H136" s="6"/>
      <c r="I136" s="10"/>
      <c r="J136" s="10"/>
      <c r="K136" s="10"/>
      <c r="L136" s="10"/>
      <c r="M136" s="10"/>
      <c r="N136" s="10"/>
      <c r="O136" s="104"/>
      <c r="P136" s="104"/>
      <c r="Q136" s="10"/>
      <c r="R136" s="104"/>
      <c r="S136" s="104"/>
      <c r="T136" s="104"/>
      <c r="U136" s="104"/>
      <c r="V136" s="104"/>
      <c r="W136" s="104"/>
      <c r="X136" s="10">
        <v>36</v>
      </c>
      <c r="Y136" s="104"/>
      <c r="Z136" s="104"/>
      <c r="AA136" s="23">
        <f t="shared" si="21"/>
        <v>70.209999999999994</v>
      </c>
      <c r="AB136" s="23">
        <v>59</v>
      </c>
      <c r="AC136" s="23">
        <f>AB136*(1+HOLDS!$Z$303/100)</f>
        <v>59</v>
      </c>
      <c r="AD136" s="10"/>
      <c r="AE136" s="10"/>
      <c r="AF136" s="23">
        <v>2.6</v>
      </c>
      <c r="AG136" s="105" t="str">
        <f t="shared" si="22"/>
        <v>Katana (Pu)</v>
      </c>
      <c r="AH136" s="105"/>
      <c r="AI136" s="105">
        <v>85</v>
      </c>
    </row>
    <row r="137" spans="2:35" ht="18.75" x14ac:dyDescent="0.3">
      <c r="B137" s="124" t="s">
        <v>92</v>
      </c>
      <c r="C137" s="7" t="s">
        <v>183</v>
      </c>
      <c r="D137" s="7" t="str">
        <f>CONCATENATE(E137,F137)</f>
        <v>L</v>
      </c>
      <c r="E137" s="7" t="s">
        <v>76</v>
      </c>
      <c r="F137" s="7" t="str">
        <f t="shared" si="23"/>
        <v/>
      </c>
      <c r="G137" s="7">
        <v>6</v>
      </c>
      <c r="H137" s="6"/>
      <c r="I137" s="10"/>
      <c r="J137" s="10"/>
      <c r="K137" s="10"/>
      <c r="L137" s="10">
        <v>6</v>
      </c>
      <c r="M137" s="10"/>
      <c r="N137" s="10"/>
      <c r="O137" s="104"/>
      <c r="P137" s="104"/>
      <c r="Q137" s="10"/>
      <c r="R137" s="104"/>
      <c r="S137" s="104"/>
      <c r="T137" s="104"/>
      <c r="U137" s="104"/>
      <c r="V137" s="104"/>
      <c r="W137" s="104"/>
      <c r="X137" s="10"/>
      <c r="Y137" s="104"/>
      <c r="Z137" s="104"/>
      <c r="AA137" s="23">
        <f t="shared" si="21"/>
        <v>117.80999999999999</v>
      </c>
      <c r="AB137" s="23">
        <v>99</v>
      </c>
      <c r="AC137" s="23">
        <f>AB137*(1+HOLDS!$Z$303/100)</f>
        <v>99</v>
      </c>
      <c r="AD137" s="10"/>
      <c r="AE137" s="10"/>
      <c r="AF137" s="23">
        <v>10.85</v>
      </c>
      <c r="AG137" s="105" t="str">
        <f t="shared" si="22"/>
        <v>Worm Pinches</v>
      </c>
      <c r="AH137" s="105"/>
      <c r="AI137" s="105">
        <v>86</v>
      </c>
    </row>
    <row r="138" spans="2:35" ht="18.75" x14ac:dyDescent="0.3">
      <c r="B138" s="124" t="s">
        <v>72</v>
      </c>
      <c r="C138" s="7" t="s">
        <v>190</v>
      </c>
      <c r="D138" s="7" t="str">
        <f>CONCATENATE(E138,F138)</f>
        <v>XL</v>
      </c>
      <c r="E138" s="7" t="s">
        <v>10</v>
      </c>
      <c r="F138" s="7" t="str">
        <f t="shared" si="23"/>
        <v/>
      </c>
      <c r="G138" s="7">
        <v>1</v>
      </c>
      <c r="H138" s="6"/>
      <c r="I138" s="10"/>
      <c r="J138" s="10"/>
      <c r="K138" s="10"/>
      <c r="L138" s="10"/>
      <c r="M138" s="10"/>
      <c r="N138" s="10">
        <v>1</v>
      </c>
      <c r="O138" s="104"/>
      <c r="P138" s="104"/>
      <c r="Q138" s="10"/>
      <c r="R138" s="104"/>
      <c r="S138" s="104"/>
      <c r="T138" s="104"/>
      <c r="U138" s="104"/>
      <c r="V138" s="104"/>
      <c r="W138" s="104"/>
      <c r="X138" s="10"/>
      <c r="Y138" s="104"/>
      <c r="Z138" s="104"/>
      <c r="AA138" s="23">
        <f t="shared" si="21"/>
        <v>45.22</v>
      </c>
      <c r="AB138" s="23">
        <v>38</v>
      </c>
      <c r="AC138" s="23">
        <f>AB138*(1+HOLDS!$Z$303/100)</f>
        <v>38</v>
      </c>
      <c r="AD138" s="10"/>
      <c r="AE138" s="10"/>
      <c r="AF138" s="23">
        <v>1.75</v>
      </c>
      <c r="AG138" s="105" t="str">
        <f t="shared" si="22"/>
        <v>Crazy Gibbon</v>
      </c>
      <c r="AH138" s="105"/>
      <c r="AI138" s="105">
        <v>87</v>
      </c>
    </row>
    <row r="139" spans="2:35" ht="18.75" x14ac:dyDescent="0.3">
      <c r="B139" s="124" t="s">
        <v>73</v>
      </c>
      <c r="C139" s="7" t="s">
        <v>191</v>
      </c>
      <c r="D139" s="7" t="str">
        <f>CONCATENATE(E139,F139)</f>
        <v>XL</v>
      </c>
      <c r="E139" s="7" t="s">
        <v>10</v>
      </c>
      <c r="F139" s="7" t="str">
        <f t="shared" si="23"/>
        <v/>
      </c>
      <c r="G139" s="7">
        <v>6</v>
      </c>
      <c r="H139" s="6"/>
      <c r="I139" s="6"/>
      <c r="J139" s="6"/>
      <c r="K139" s="6"/>
      <c r="L139" s="6"/>
      <c r="M139" s="6">
        <v>1</v>
      </c>
      <c r="N139" s="6">
        <v>5</v>
      </c>
      <c r="O139" s="104"/>
      <c r="P139" s="104"/>
      <c r="Q139" s="6"/>
      <c r="R139" s="104"/>
      <c r="S139" s="104"/>
      <c r="T139" s="104"/>
      <c r="U139" s="104"/>
      <c r="V139" s="104"/>
      <c r="W139" s="104"/>
      <c r="X139" s="10"/>
      <c r="Y139" s="104"/>
      <c r="Z139" s="104"/>
      <c r="AA139" s="23">
        <f t="shared" si="21"/>
        <v>102.33999999999999</v>
      </c>
      <c r="AB139" s="23">
        <v>86</v>
      </c>
      <c r="AC139" s="23">
        <f>AB139*(1+HOLDS!$Z$303/100)</f>
        <v>86</v>
      </c>
      <c r="AD139" s="10"/>
      <c r="AE139" s="10"/>
      <c r="AF139" s="23">
        <v>8</v>
      </c>
      <c r="AG139" s="105" t="str">
        <f t="shared" si="22"/>
        <v>Deep Water</v>
      </c>
      <c r="AH139" s="105"/>
      <c r="AI139" s="105">
        <v>88</v>
      </c>
    </row>
    <row r="140" spans="2:35" ht="18.75" x14ac:dyDescent="0.3">
      <c r="B140" s="148" t="s">
        <v>101</v>
      </c>
      <c r="C140" s="9"/>
      <c r="D140" s="7" t="str">
        <f t="shared" ref="D140:D203" si="26">CONCATENATE(E140,F140)</f>
        <v xml:space="preserve"> (Screw-On)</v>
      </c>
      <c r="E140" s="9"/>
      <c r="F140" s="7" t="str">
        <f t="shared" si="23"/>
        <v xml:space="preserve"> (Screw-On)</v>
      </c>
      <c r="G140" s="9"/>
      <c r="H140" s="6"/>
      <c r="I140" s="10"/>
      <c r="J140" s="10"/>
      <c r="K140" s="10"/>
      <c r="L140" s="10"/>
      <c r="M140" s="10"/>
      <c r="N140" s="10"/>
      <c r="O140" s="104"/>
      <c r="P140" s="104"/>
      <c r="Q140" s="10"/>
      <c r="R140" s="106"/>
      <c r="S140" s="106"/>
      <c r="T140" s="106"/>
      <c r="U140" s="106"/>
      <c r="V140" s="106"/>
      <c r="W140" s="106"/>
      <c r="X140" s="10"/>
      <c r="Y140" s="104"/>
      <c r="Z140" s="104"/>
      <c r="AA140" s="23">
        <f t="shared" si="21"/>
        <v>0</v>
      </c>
      <c r="AB140" s="23"/>
      <c r="AC140" s="23">
        <f>AB140*(1+HOLDS!$Z$303/100)</f>
        <v>0</v>
      </c>
      <c r="AD140" s="104"/>
      <c r="AE140" s="104"/>
      <c r="AF140" s="23"/>
      <c r="AG140" s="105" t="str">
        <f t="shared" si="22"/>
        <v/>
      </c>
      <c r="AH140" s="105"/>
      <c r="AI140" s="105">
        <v>89</v>
      </c>
    </row>
    <row r="141" spans="2:35" ht="18.75" x14ac:dyDescent="0.3">
      <c r="B141" s="124" t="s">
        <v>307</v>
      </c>
      <c r="C141" s="9" t="s">
        <v>293</v>
      </c>
      <c r="D141" s="7" t="str">
        <f t="shared" si="26"/>
        <v>Dual-Tex GFK</v>
      </c>
      <c r="E141" s="9" t="s">
        <v>285</v>
      </c>
      <c r="F141" s="7"/>
      <c r="G141" s="36">
        <f>SUM(G143,G145,G147,G149,G151,G153,G155,G157,G159,G161,G163,G165,G167,G169,G171,G173,G175,G177,G179,G181,G183,G185,G187,G189,G191)</f>
        <v>25</v>
      </c>
      <c r="H141" s="156"/>
      <c r="I141" s="157"/>
      <c r="J141" s="156"/>
      <c r="K141" s="156"/>
      <c r="L141" s="157"/>
      <c r="M141" s="156"/>
      <c r="N141" s="157"/>
      <c r="O141" s="156"/>
      <c r="P141" s="156"/>
      <c r="Q141" s="157"/>
      <c r="R141" s="156"/>
      <c r="S141" s="156"/>
      <c r="T141" s="156"/>
      <c r="U141" s="156"/>
      <c r="V141" s="156"/>
      <c r="W141" s="156"/>
      <c r="X141" s="157">
        <v>66</v>
      </c>
      <c r="Y141" s="104"/>
      <c r="Z141" s="104"/>
      <c r="AA141" s="23">
        <f t="shared" si="21"/>
        <v>4120.6724999999997</v>
      </c>
      <c r="AB141" s="154">
        <f>(AB143+6*AB147+6*AB157+6*AB169+3*AB183+3*AB189)*0.95</f>
        <v>3462.75</v>
      </c>
      <c r="AC141" s="23">
        <f>AB141</f>
        <v>3462.75</v>
      </c>
      <c r="AD141" s="104"/>
      <c r="AE141" s="104"/>
      <c r="AF141" s="154">
        <f>SUM(AF145:AF180)/2</f>
        <v>25.239999999999981</v>
      </c>
      <c r="AG141" s="105" t="str">
        <f t="shared" si="22"/>
        <v>Love Handle Set Full</v>
      </c>
      <c r="AH141" s="105"/>
      <c r="AI141" s="105">
        <v>90</v>
      </c>
    </row>
    <row r="142" spans="2:35" ht="18.75" x14ac:dyDescent="0.3">
      <c r="B142" s="124" t="s">
        <v>308</v>
      </c>
      <c r="C142" s="9" t="s">
        <v>293</v>
      </c>
      <c r="D142" s="7" t="str">
        <f t="shared" si="26"/>
        <v>Single-Tex GFK</v>
      </c>
      <c r="E142" s="9" t="s">
        <v>286</v>
      </c>
      <c r="F142" s="7"/>
      <c r="G142" s="36">
        <f>SUM(G144,G146,G148,G150,G152,G154,G156,G158,G160,G162,G164,G166,G168,G170,G172,G174,G176,G178,G180,G182,G184,G186,G188,G190,G192)</f>
        <v>25</v>
      </c>
      <c r="H142" s="156"/>
      <c r="I142" s="157"/>
      <c r="J142" s="156"/>
      <c r="K142" s="156"/>
      <c r="L142" s="157"/>
      <c r="M142" s="156"/>
      <c r="N142" s="157"/>
      <c r="O142" s="156"/>
      <c r="P142" s="156"/>
      <c r="Q142" s="157"/>
      <c r="R142" s="156"/>
      <c r="S142" s="156"/>
      <c r="T142" s="156"/>
      <c r="U142" s="156"/>
      <c r="V142" s="156"/>
      <c r="W142" s="156"/>
      <c r="X142" s="157">
        <v>66</v>
      </c>
      <c r="Y142" s="104"/>
      <c r="Z142" s="104"/>
      <c r="AA142" s="23">
        <f t="shared" si="21"/>
        <v>3399.4135000000001</v>
      </c>
      <c r="AB142" s="154">
        <f>(AB144+6*AB146+6*AB158+6*AB170+3*AB186+3*AB188)*0.95</f>
        <v>2856.65</v>
      </c>
      <c r="AC142" s="23">
        <f t="shared" ref="AC142:AC205" si="27">AB142</f>
        <v>2856.65</v>
      </c>
      <c r="AD142" s="104"/>
      <c r="AE142" s="104"/>
      <c r="AF142" s="154">
        <f>SUM(AF145:AF180)/2</f>
        <v>25.239999999999981</v>
      </c>
      <c r="AG142" s="105" t="str">
        <f t="shared" si="22"/>
        <v>Love Handle Set Full</v>
      </c>
      <c r="AH142" s="105"/>
      <c r="AI142" s="105">
        <v>91</v>
      </c>
    </row>
    <row r="143" spans="2:35" ht="18.75" x14ac:dyDescent="0.3">
      <c r="B143" s="124" t="s">
        <v>385</v>
      </c>
      <c r="C143" s="9" t="s">
        <v>386</v>
      </c>
      <c r="D143" s="7" t="str">
        <f t="shared" si="26"/>
        <v>Dual-Tex GFK</v>
      </c>
      <c r="E143" s="9" t="s">
        <v>285</v>
      </c>
      <c r="F143" s="7"/>
      <c r="G143" s="36">
        <v>1</v>
      </c>
      <c r="H143" s="104"/>
      <c r="I143" s="10"/>
      <c r="J143" s="104"/>
      <c r="K143" s="104"/>
      <c r="L143" s="10"/>
      <c r="M143" s="104"/>
      <c r="N143" s="10"/>
      <c r="O143" s="104"/>
      <c r="P143" s="104"/>
      <c r="Q143" s="10"/>
      <c r="R143" s="104"/>
      <c r="S143" s="104"/>
      <c r="T143" s="104"/>
      <c r="U143" s="104"/>
      <c r="V143" s="104"/>
      <c r="W143" s="104"/>
      <c r="X143" s="10">
        <v>6</v>
      </c>
      <c r="Y143" s="104"/>
      <c r="Z143" s="104"/>
      <c r="AA143" s="23">
        <f t="shared" si="21"/>
        <v>349.85999999999996</v>
      </c>
      <c r="AB143" s="23">
        <v>294</v>
      </c>
      <c r="AC143" s="23">
        <f t="shared" si="27"/>
        <v>294</v>
      </c>
      <c r="AD143" s="104"/>
      <c r="AE143" s="104"/>
      <c r="AF143" s="23">
        <v>5</v>
      </c>
      <c r="AG143" s="105" t="str">
        <f t="shared" si="22"/>
        <v>Love Handle Mega 1</v>
      </c>
      <c r="AH143" s="105"/>
      <c r="AI143" s="105">
        <v>92</v>
      </c>
    </row>
    <row r="144" spans="2:35" ht="18.75" x14ac:dyDescent="0.3">
      <c r="B144" s="124" t="s">
        <v>387</v>
      </c>
      <c r="C144" s="9" t="s">
        <v>386</v>
      </c>
      <c r="D144" s="7" t="str">
        <f t="shared" si="26"/>
        <v>Single-Tex GFK</v>
      </c>
      <c r="E144" s="9" t="s">
        <v>286</v>
      </c>
      <c r="F144" s="7"/>
      <c r="G144" s="36">
        <v>1</v>
      </c>
      <c r="H144" s="104"/>
      <c r="I144" s="10"/>
      <c r="J144" s="104"/>
      <c r="K144" s="104"/>
      <c r="L144" s="10"/>
      <c r="M144" s="104"/>
      <c r="N144" s="10"/>
      <c r="O144" s="104"/>
      <c r="P144" s="104"/>
      <c r="Q144" s="10"/>
      <c r="R144" s="104"/>
      <c r="S144" s="104"/>
      <c r="T144" s="104"/>
      <c r="U144" s="104"/>
      <c r="V144" s="104"/>
      <c r="W144" s="104"/>
      <c r="X144" s="10">
        <v>6</v>
      </c>
      <c r="Y144" s="104"/>
      <c r="Z144" s="104"/>
      <c r="AA144" s="23">
        <f t="shared" si="21"/>
        <v>286.78999999999996</v>
      </c>
      <c r="AB144" s="23">
        <v>241</v>
      </c>
      <c r="AC144" s="23">
        <f t="shared" si="27"/>
        <v>241</v>
      </c>
      <c r="AD144" s="104"/>
      <c r="AE144" s="104"/>
      <c r="AF144" s="23">
        <v>5</v>
      </c>
      <c r="AG144" s="105" t="str">
        <f t="shared" si="22"/>
        <v>Love Handle Mega 1</v>
      </c>
      <c r="AH144" s="105"/>
      <c r="AI144" s="105">
        <v>93</v>
      </c>
    </row>
    <row r="145" spans="2:35" ht="18.75" x14ac:dyDescent="0.3">
      <c r="B145" s="124" t="s">
        <v>309</v>
      </c>
      <c r="C145" s="9" t="s">
        <v>282</v>
      </c>
      <c r="D145" s="7" t="str">
        <f t="shared" si="26"/>
        <v>Dual-Tex GFK</v>
      </c>
      <c r="E145" s="9" t="s">
        <v>285</v>
      </c>
      <c r="F145" s="7"/>
      <c r="G145" s="36">
        <v>1</v>
      </c>
      <c r="H145" s="104"/>
      <c r="I145" s="10"/>
      <c r="J145" s="104"/>
      <c r="K145" s="104"/>
      <c r="L145" s="10"/>
      <c r="M145" s="104"/>
      <c r="N145" s="10"/>
      <c r="O145" s="104"/>
      <c r="P145" s="104"/>
      <c r="Q145" s="10"/>
      <c r="R145" s="104"/>
      <c r="S145" s="104"/>
      <c r="T145" s="104"/>
      <c r="U145" s="104"/>
      <c r="V145" s="104"/>
      <c r="W145" s="104"/>
      <c r="X145" s="10">
        <v>6</v>
      </c>
      <c r="Y145" s="104"/>
      <c r="Z145" s="104"/>
      <c r="AA145" s="23">
        <f t="shared" si="21"/>
        <v>279.64999999999998</v>
      </c>
      <c r="AB145" s="23">
        <v>235</v>
      </c>
      <c r="AC145" s="23">
        <f t="shared" si="27"/>
        <v>235</v>
      </c>
      <c r="AD145" s="104"/>
      <c r="AE145" s="104"/>
      <c r="AF145" s="23">
        <v>2.5</v>
      </c>
      <c r="AG145" s="105" t="str">
        <f t="shared" si="22"/>
        <v>Love Handle Maxi 1</v>
      </c>
      <c r="AH145" s="105"/>
      <c r="AI145" s="105">
        <v>94</v>
      </c>
    </row>
    <row r="146" spans="2:35" ht="18.75" x14ac:dyDescent="0.3">
      <c r="B146" s="124" t="s">
        <v>310</v>
      </c>
      <c r="C146" s="9" t="s">
        <v>282</v>
      </c>
      <c r="D146" s="7" t="str">
        <f t="shared" si="26"/>
        <v>Single-Tex GFK</v>
      </c>
      <c r="E146" s="9" t="s">
        <v>286</v>
      </c>
      <c r="F146" s="7"/>
      <c r="G146" s="36">
        <v>1</v>
      </c>
      <c r="H146" s="104"/>
      <c r="I146" s="10"/>
      <c r="J146" s="104"/>
      <c r="K146" s="104"/>
      <c r="L146" s="10"/>
      <c r="M146" s="104"/>
      <c r="N146" s="10"/>
      <c r="O146" s="104"/>
      <c r="P146" s="104"/>
      <c r="Q146" s="10"/>
      <c r="R146" s="104"/>
      <c r="S146" s="104"/>
      <c r="T146" s="104"/>
      <c r="U146" s="104"/>
      <c r="V146" s="104"/>
      <c r="W146" s="104"/>
      <c r="X146" s="10">
        <v>6</v>
      </c>
      <c r="Y146" s="104"/>
      <c r="Z146" s="104"/>
      <c r="AA146" s="23">
        <f t="shared" si="21"/>
        <v>228.48</v>
      </c>
      <c r="AB146" s="23">
        <v>192</v>
      </c>
      <c r="AC146" s="23">
        <f t="shared" si="27"/>
        <v>192</v>
      </c>
      <c r="AD146" s="104"/>
      <c r="AE146" s="104"/>
      <c r="AF146" s="23">
        <v>2.5</v>
      </c>
      <c r="AG146" s="105" t="str">
        <f t="shared" si="22"/>
        <v>Love Handle Maxi 1</v>
      </c>
      <c r="AH146" s="105"/>
      <c r="AI146" s="105">
        <v>95</v>
      </c>
    </row>
    <row r="147" spans="2:35" ht="18.75" x14ac:dyDescent="0.3">
      <c r="B147" s="124" t="s">
        <v>311</v>
      </c>
      <c r="C147" s="9" t="s">
        <v>283</v>
      </c>
      <c r="D147" s="7" t="str">
        <f t="shared" si="26"/>
        <v>Dual-Tex GFK</v>
      </c>
      <c r="E147" s="9" t="s">
        <v>285</v>
      </c>
      <c r="F147" s="7"/>
      <c r="G147" s="36">
        <v>1</v>
      </c>
      <c r="H147" s="104"/>
      <c r="I147" s="10"/>
      <c r="J147" s="104"/>
      <c r="K147" s="104"/>
      <c r="L147" s="10"/>
      <c r="M147" s="104"/>
      <c r="N147" s="10"/>
      <c r="O147" s="104"/>
      <c r="P147" s="104"/>
      <c r="Q147" s="10"/>
      <c r="R147" s="104"/>
      <c r="S147" s="104"/>
      <c r="T147" s="104"/>
      <c r="U147" s="104"/>
      <c r="V147" s="104"/>
      <c r="W147" s="104"/>
      <c r="X147" s="10">
        <v>6</v>
      </c>
      <c r="Y147" s="104"/>
      <c r="Z147" s="104"/>
      <c r="AA147" s="23">
        <f t="shared" si="21"/>
        <v>279.64999999999998</v>
      </c>
      <c r="AB147" s="23">
        <v>235</v>
      </c>
      <c r="AC147" s="23">
        <f t="shared" si="27"/>
        <v>235</v>
      </c>
      <c r="AD147" s="104"/>
      <c r="AE147" s="104"/>
      <c r="AF147" s="23">
        <v>2.4</v>
      </c>
      <c r="AG147" s="105" t="str">
        <f t="shared" si="22"/>
        <v>Love Handle Maxi 2</v>
      </c>
      <c r="AH147" s="105"/>
      <c r="AI147" s="105">
        <v>96</v>
      </c>
    </row>
    <row r="148" spans="2:35" ht="18.75" x14ac:dyDescent="0.3">
      <c r="B148" s="124" t="s">
        <v>312</v>
      </c>
      <c r="C148" s="9" t="s">
        <v>283</v>
      </c>
      <c r="D148" s="7" t="str">
        <f t="shared" si="26"/>
        <v>Single-Tex GFK</v>
      </c>
      <c r="E148" s="9" t="s">
        <v>286</v>
      </c>
      <c r="F148" s="7"/>
      <c r="G148" s="36">
        <v>1</v>
      </c>
      <c r="H148" s="104"/>
      <c r="I148" s="10"/>
      <c r="J148" s="104"/>
      <c r="K148" s="104"/>
      <c r="L148" s="10"/>
      <c r="M148" s="104"/>
      <c r="N148" s="10"/>
      <c r="O148" s="104"/>
      <c r="P148" s="104"/>
      <c r="Q148" s="10"/>
      <c r="R148" s="104"/>
      <c r="S148" s="104"/>
      <c r="T148" s="104"/>
      <c r="U148" s="104"/>
      <c r="V148" s="104"/>
      <c r="W148" s="104"/>
      <c r="X148" s="10">
        <v>6</v>
      </c>
      <c r="Y148" s="104"/>
      <c r="Z148" s="104"/>
      <c r="AA148" s="23">
        <f t="shared" si="21"/>
        <v>228.48</v>
      </c>
      <c r="AB148" s="23">
        <v>192</v>
      </c>
      <c r="AC148" s="23">
        <f t="shared" si="27"/>
        <v>192</v>
      </c>
      <c r="AD148" s="104"/>
      <c r="AE148" s="104"/>
      <c r="AF148" s="23">
        <v>2.4</v>
      </c>
      <c r="AG148" s="105" t="str">
        <f t="shared" si="22"/>
        <v>Love Handle Maxi 2</v>
      </c>
      <c r="AH148" s="105"/>
      <c r="AI148" s="105">
        <v>97</v>
      </c>
    </row>
    <row r="149" spans="2:35" ht="18.75" x14ac:dyDescent="0.3">
      <c r="B149" s="124" t="s">
        <v>313</v>
      </c>
      <c r="C149" s="9" t="s">
        <v>284</v>
      </c>
      <c r="D149" s="7" t="str">
        <f t="shared" si="26"/>
        <v>Dual-Tex GFK</v>
      </c>
      <c r="E149" s="9" t="s">
        <v>285</v>
      </c>
      <c r="F149" s="7"/>
      <c r="G149" s="36">
        <v>1</v>
      </c>
      <c r="H149" s="104"/>
      <c r="I149" s="10"/>
      <c r="J149" s="104"/>
      <c r="K149" s="104"/>
      <c r="L149" s="10"/>
      <c r="M149" s="104"/>
      <c r="N149" s="10"/>
      <c r="O149" s="104"/>
      <c r="P149" s="104"/>
      <c r="Q149" s="10"/>
      <c r="R149" s="104"/>
      <c r="S149" s="104"/>
      <c r="T149" s="104"/>
      <c r="U149" s="104"/>
      <c r="V149" s="104"/>
      <c r="W149" s="104"/>
      <c r="X149" s="10">
        <v>6</v>
      </c>
      <c r="Y149" s="104"/>
      <c r="Z149" s="104"/>
      <c r="AA149" s="23">
        <f t="shared" si="21"/>
        <v>279.64999999999998</v>
      </c>
      <c r="AB149" s="23">
        <v>235</v>
      </c>
      <c r="AC149" s="23">
        <f t="shared" si="27"/>
        <v>235</v>
      </c>
      <c r="AD149" s="104"/>
      <c r="AE149" s="104"/>
      <c r="AF149" s="23">
        <v>2.2999999999999998</v>
      </c>
      <c r="AG149" s="105" t="str">
        <f t="shared" si="22"/>
        <v>Love Handle Maxi 3</v>
      </c>
      <c r="AH149" s="105"/>
      <c r="AI149" s="105">
        <v>98</v>
      </c>
    </row>
    <row r="150" spans="2:35" ht="18.75" x14ac:dyDescent="0.3">
      <c r="B150" s="124" t="s">
        <v>314</v>
      </c>
      <c r="C150" s="9" t="s">
        <v>284</v>
      </c>
      <c r="D150" s="7" t="str">
        <f t="shared" si="26"/>
        <v>Single-Tex GFK</v>
      </c>
      <c r="E150" s="9" t="s">
        <v>286</v>
      </c>
      <c r="F150" s="7"/>
      <c r="G150" s="36">
        <v>1</v>
      </c>
      <c r="H150" s="104"/>
      <c r="I150" s="10"/>
      <c r="J150" s="104"/>
      <c r="K150" s="104"/>
      <c r="L150" s="10"/>
      <c r="M150" s="104"/>
      <c r="N150" s="10"/>
      <c r="O150" s="104"/>
      <c r="P150" s="104"/>
      <c r="Q150" s="10"/>
      <c r="R150" s="104"/>
      <c r="S150" s="104"/>
      <c r="T150" s="104"/>
      <c r="U150" s="104"/>
      <c r="V150" s="104"/>
      <c r="W150" s="104"/>
      <c r="X150" s="10">
        <v>6</v>
      </c>
      <c r="Y150" s="104"/>
      <c r="Z150" s="104"/>
      <c r="AA150" s="23">
        <f t="shared" si="21"/>
        <v>228.48</v>
      </c>
      <c r="AB150" s="23">
        <v>192</v>
      </c>
      <c r="AC150" s="23">
        <f t="shared" si="27"/>
        <v>192</v>
      </c>
      <c r="AD150" s="104"/>
      <c r="AE150" s="104"/>
      <c r="AF150" s="23">
        <v>2.2999999999999998</v>
      </c>
      <c r="AG150" s="105" t="str">
        <f t="shared" si="22"/>
        <v>Love Handle Maxi 3</v>
      </c>
      <c r="AH150" s="105"/>
      <c r="AI150" s="105">
        <v>99</v>
      </c>
    </row>
    <row r="151" spans="2:35" ht="18.75" x14ac:dyDescent="0.3">
      <c r="B151" s="124" t="s">
        <v>376</v>
      </c>
      <c r="C151" s="9" t="s">
        <v>382</v>
      </c>
      <c r="D151" s="7" t="str">
        <f t="shared" si="26"/>
        <v>Dual-Tex GFK</v>
      </c>
      <c r="E151" s="9" t="s">
        <v>285</v>
      </c>
      <c r="F151" s="7"/>
      <c r="G151" s="36">
        <v>1</v>
      </c>
      <c r="H151" s="104"/>
      <c r="I151" s="10"/>
      <c r="J151" s="104"/>
      <c r="K151" s="104"/>
      <c r="L151" s="10"/>
      <c r="M151" s="104"/>
      <c r="N151" s="10"/>
      <c r="O151" s="104"/>
      <c r="P151" s="104"/>
      <c r="Q151" s="10"/>
      <c r="R151" s="104"/>
      <c r="S151" s="104"/>
      <c r="T151" s="104"/>
      <c r="U151" s="104"/>
      <c r="V151" s="104"/>
      <c r="W151" s="104"/>
      <c r="X151" s="10">
        <v>6</v>
      </c>
      <c r="Y151" s="104"/>
      <c r="Z151" s="104"/>
      <c r="AA151" s="23">
        <f t="shared" si="21"/>
        <v>279.64999999999998</v>
      </c>
      <c r="AB151" s="23">
        <v>235</v>
      </c>
      <c r="AC151" s="23">
        <f t="shared" si="27"/>
        <v>235</v>
      </c>
      <c r="AD151" s="104"/>
      <c r="AE151" s="104"/>
      <c r="AF151" s="23">
        <v>2.4</v>
      </c>
      <c r="AG151" s="105" t="str">
        <f t="shared" si="22"/>
        <v>Love Handle Maxi 4</v>
      </c>
      <c r="AH151" s="105"/>
      <c r="AI151" s="105">
        <v>100</v>
      </c>
    </row>
    <row r="152" spans="2:35" ht="18.75" x14ac:dyDescent="0.3">
      <c r="B152" s="124" t="s">
        <v>377</v>
      </c>
      <c r="C152" s="9" t="s">
        <v>382</v>
      </c>
      <c r="D152" s="7" t="str">
        <f t="shared" si="26"/>
        <v>Single-Tex GFK</v>
      </c>
      <c r="E152" s="9" t="s">
        <v>286</v>
      </c>
      <c r="F152" s="7"/>
      <c r="G152" s="36">
        <v>1</v>
      </c>
      <c r="H152" s="104"/>
      <c r="I152" s="10"/>
      <c r="J152" s="104"/>
      <c r="K152" s="104"/>
      <c r="L152" s="10"/>
      <c r="M152" s="104"/>
      <c r="N152" s="10"/>
      <c r="O152" s="104"/>
      <c r="P152" s="104"/>
      <c r="Q152" s="10"/>
      <c r="R152" s="104"/>
      <c r="S152" s="104"/>
      <c r="T152" s="104"/>
      <c r="U152" s="104"/>
      <c r="V152" s="104"/>
      <c r="W152" s="104"/>
      <c r="X152" s="10">
        <v>6</v>
      </c>
      <c r="Y152" s="104"/>
      <c r="Z152" s="104"/>
      <c r="AA152" s="23">
        <f t="shared" si="21"/>
        <v>228.48</v>
      </c>
      <c r="AB152" s="23">
        <v>192</v>
      </c>
      <c r="AC152" s="23">
        <f t="shared" si="27"/>
        <v>192</v>
      </c>
      <c r="AD152" s="104"/>
      <c r="AE152" s="104"/>
      <c r="AF152" s="23">
        <v>2.4</v>
      </c>
      <c r="AG152" s="105" t="str">
        <f t="shared" si="22"/>
        <v>Love Handle Maxi 4</v>
      </c>
      <c r="AH152" s="105"/>
      <c r="AI152" s="105">
        <v>101</v>
      </c>
    </row>
    <row r="153" spans="2:35" ht="18.75" x14ac:dyDescent="0.3">
      <c r="B153" s="124" t="s">
        <v>378</v>
      </c>
      <c r="C153" s="9" t="s">
        <v>383</v>
      </c>
      <c r="D153" s="7" t="str">
        <f t="shared" si="26"/>
        <v>Dual-Tex GFK</v>
      </c>
      <c r="E153" s="9" t="s">
        <v>285</v>
      </c>
      <c r="F153" s="7"/>
      <c r="G153" s="36">
        <v>1</v>
      </c>
      <c r="H153" s="104"/>
      <c r="I153" s="10"/>
      <c r="J153" s="104"/>
      <c r="K153" s="104"/>
      <c r="L153" s="10"/>
      <c r="M153" s="104"/>
      <c r="N153" s="10"/>
      <c r="O153" s="104"/>
      <c r="P153" s="104"/>
      <c r="Q153" s="10"/>
      <c r="R153" s="104"/>
      <c r="S153" s="104"/>
      <c r="T153" s="104"/>
      <c r="U153" s="104"/>
      <c r="V153" s="104"/>
      <c r="W153" s="104"/>
      <c r="X153" s="10">
        <v>6</v>
      </c>
      <c r="Y153" s="104"/>
      <c r="Z153" s="104"/>
      <c r="AA153" s="23">
        <f t="shared" si="21"/>
        <v>279.64999999999998</v>
      </c>
      <c r="AB153" s="23">
        <v>235</v>
      </c>
      <c r="AC153" s="23">
        <f t="shared" si="27"/>
        <v>235</v>
      </c>
      <c r="AD153" s="104"/>
      <c r="AE153" s="104"/>
      <c r="AF153" s="23">
        <v>2.4</v>
      </c>
      <c r="AG153" s="105" t="str">
        <f t="shared" si="22"/>
        <v>Love Handle Maxi 5</v>
      </c>
      <c r="AH153" s="105"/>
      <c r="AI153" s="105">
        <v>102</v>
      </c>
    </row>
    <row r="154" spans="2:35" ht="18.75" x14ac:dyDescent="0.3">
      <c r="B154" s="124" t="s">
        <v>379</v>
      </c>
      <c r="C154" s="9" t="s">
        <v>383</v>
      </c>
      <c r="D154" s="7" t="str">
        <f t="shared" si="26"/>
        <v>Single-Tex GFK</v>
      </c>
      <c r="E154" s="9" t="s">
        <v>286</v>
      </c>
      <c r="F154" s="7"/>
      <c r="G154" s="36">
        <v>1</v>
      </c>
      <c r="H154" s="104"/>
      <c r="I154" s="10"/>
      <c r="J154" s="104"/>
      <c r="K154" s="104"/>
      <c r="L154" s="10"/>
      <c r="M154" s="104"/>
      <c r="N154" s="10"/>
      <c r="O154" s="104"/>
      <c r="P154" s="104"/>
      <c r="Q154" s="10"/>
      <c r="R154" s="104"/>
      <c r="S154" s="104"/>
      <c r="T154" s="104"/>
      <c r="U154" s="104"/>
      <c r="V154" s="104"/>
      <c r="W154" s="104"/>
      <c r="X154" s="10">
        <v>6</v>
      </c>
      <c r="Y154" s="104"/>
      <c r="Z154" s="104"/>
      <c r="AA154" s="23">
        <f t="shared" si="21"/>
        <v>228.48</v>
      </c>
      <c r="AB154" s="23">
        <v>192</v>
      </c>
      <c r="AC154" s="23">
        <f t="shared" si="27"/>
        <v>192</v>
      </c>
      <c r="AD154" s="104"/>
      <c r="AE154" s="104"/>
      <c r="AF154" s="23">
        <v>2.4</v>
      </c>
      <c r="AG154" s="105" t="str">
        <f t="shared" si="22"/>
        <v>Love Handle Maxi 5</v>
      </c>
      <c r="AH154" s="105"/>
      <c r="AI154" s="105">
        <v>103</v>
      </c>
    </row>
    <row r="155" spans="2:35" ht="18.75" x14ac:dyDescent="0.3">
      <c r="B155" s="124" t="s">
        <v>380</v>
      </c>
      <c r="C155" s="9" t="s">
        <v>384</v>
      </c>
      <c r="D155" s="7" t="str">
        <f t="shared" si="26"/>
        <v>Dual-Tex GFK</v>
      </c>
      <c r="E155" s="9" t="s">
        <v>285</v>
      </c>
      <c r="F155" s="7"/>
      <c r="G155" s="36">
        <v>1</v>
      </c>
      <c r="H155" s="104"/>
      <c r="I155" s="10"/>
      <c r="J155" s="104"/>
      <c r="K155" s="104"/>
      <c r="L155" s="10"/>
      <c r="M155" s="104"/>
      <c r="N155" s="10"/>
      <c r="O155" s="104"/>
      <c r="P155" s="104"/>
      <c r="Q155" s="10"/>
      <c r="R155" s="104"/>
      <c r="S155" s="104"/>
      <c r="T155" s="104"/>
      <c r="U155" s="104"/>
      <c r="V155" s="104"/>
      <c r="W155" s="104"/>
      <c r="X155" s="10">
        <v>6</v>
      </c>
      <c r="Y155" s="104"/>
      <c r="Z155" s="104"/>
      <c r="AA155" s="23">
        <f t="shared" si="21"/>
        <v>279.64999999999998</v>
      </c>
      <c r="AB155" s="23">
        <v>235</v>
      </c>
      <c r="AC155" s="23">
        <f t="shared" si="27"/>
        <v>235</v>
      </c>
      <c r="AD155" s="104"/>
      <c r="AE155" s="104"/>
      <c r="AF155" s="23">
        <v>2.4</v>
      </c>
      <c r="AG155" s="105" t="str">
        <f t="shared" si="22"/>
        <v>Love Handle Maxi 6</v>
      </c>
      <c r="AH155" s="105"/>
      <c r="AI155" s="105">
        <v>104</v>
      </c>
    </row>
    <row r="156" spans="2:35" ht="18.75" x14ac:dyDescent="0.3">
      <c r="B156" s="124" t="s">
        <v>381</v>
      </c>
      <c r="C156" s="9" t="s">
        <v>384</v>
      </c>
      <c r="D156" s="7" t="str">
        <f t="shared" si="26"/>
        <v>Single-Tex GFK</v>
      </c>
      <c r="E156" s="9" t="s">
        <v>286</v>
      </c>
      <c r="F156" s="7"/>
      <c r="G156" s="36">
        <v>1</v>
      </c>
      <c r="H156" s="104"/>
      <c r="I156" s="10"/>
      <c r="J156" s="104"/>
      <c r="K156" s="104"/>
      <c r="L156" s="10"/>
      <c r="M156" s="104"/>
      <c r="N156" s="10"/>
      <c r="O156" s="104"/>
      <c r="P156" s="104"/>
      <c r="Q156" s="10"/>
      <c r="R156" s="104"/>
      <c r="S156" s="104"/>
      <c r="T156" s="104"/>
      <c r="U156" s="104"/>
      <c r="V156" s="104"/>
      <c r="W156" s="104"/>
      <c r="X156" s="10">
        <v>6</v>
      </c>
      <c r="Y156" s="104"/>
      <c r="Z156" s="104"/>
      <c r="AA156" s="23">
        <f t="shared" si="21"/>
        <v>228.48</v>
      </c>
      <c r="AB156" s="23">
        <v>192</v>
      </c>
      <c r="AC156" s="23">
        <f t="shared" si="27"/>
        <v>192</v>
      </c>
      <c r="AD156" s="104"/>
      <c r="AE156" s="104"/>
      <c r="AF156" s="23">
        <v>2.4</v>
      </c>
      <c r="AG156" s="105" t="str">
        <f t="shared" si="22"/>
        <v>Love Handle Maxi 6</v>
      </c>
      <c r="AH156" s="105"/>
      <c r="AI156" s="105">
        <v>105</v>
      </c>
    </row>
    <row r="157" spans="2:35" ht="18.75" x14ac:dyDescent="0.3">
      <c r="B157" s="124" t="s">
        <v>315</v>
      </c>
      <c r="C157" s="9" t="s">
        <v>287</v>
      </c>
      <c r="D157" s="7" t="str">
        <f t="shared" si="26"/>
        <v>Dual-Tex GFK</v>
      </c>
      <c r="E157" s="9" t="s">
        <v>285</v>
      </c>
      <c r="F157" s="7"/>
      <c r="G157" s="36">
        <v>1</v>
      </c>
      <c r="H157" s="104"/>
      <c r="I157" s="10"/>
      <c r="J157" s="104"/>
      <c r="K157" s="104"/>
      <c r="L157" s="10"/>
      <c r="M157" s="104"/>
      <c r="N157" s="10"/>
      <c r="O157" s="104"/>
      <c r="P157" s="104"/>
      <c r="Q157" s="10"/>
      <c r="R157" s="104"/>
      <c r="S157" s="104"/>
      <c r="T157" s="104"/>
      <c r="U157" s="104"/>
      <c r="V157" s="104"/>
      <c r="W157" s="104"/>
      <c r="X157" s="10">
        <v>5</v>
      </c>
      <c r="Y157" s="104"/>
      <c r="Z157" s="104"/>
      <c r="AA157" s="23">
        <f t="shared" si="21"/>
        <v>216.57999999999998</v>
      </c>
      <c r="AB157" s="23">
        <v>182</v>
      </c>
      <c r="AC157" s="23">
        <f t="shared" si="27"/>
        <v>182</v>
      </c>
      <c r="AD157" s="104"/>
      <c r="AE157" s="104"/>
      <c r="AF157" s="23">
        <v>1.4</v>
      </c>
      <c r="AG157" s="105" t="str">
        <f t="shared" si="22"/>
        <v>Love Handle Medium 1</v>
      </c>
      <c r="AH157" s="105"/>
      <c r="AI157" s="105">
        <v>106</v>
      </c>
    </row>
    <row r="158" spans="2:35" ht="18.75" x14ac:dyDescent="0.3">
      <c r="B158" s="124" t="s">
        <v>316</v>
      </c>
      <c r="C158" s="9" t="s">
        <v>287</v>
      </c>
      <c r="D158" s="7" t="str">
        <f t="shared" si="26"/>
        <v>Single-Tex GFK</v>
      </c>
      <c r="E158" s="9" t="s">
        <v>286</v>
      </c>
      <c r="F158" s="7"/>
      <c r="G158" s="36">
        <v>1</v>
      </c>
      <c r="H158" s="104"/>
      <c r="I158" s="10"/>
      <c r="J158" s="104"/>
      <c r="K158" s="104"/>
      <c r="L158" s="10"/>
      <c r="M158" s="104"/>
      <c r="N158" s="10"/>
      <c r="O158" s="104"/>
      <c r="P158" s="104"/>
      <c r="Q158" s="10"/>
      <c r="R158" s="104"/>
      <c r="S158" s="104"/>
      <c r="T158" s="104"/>
      <c r="U158" s="104"/>
      <c r="V158" s="104"/>
      <c r="W158" s="104"/>
      <c r="X158" s="10">
        <v>5</v>
      </c>
      <c r="Y158" s="104"/>
      <c r="Z158" s="104"/>
      <c r="AA158" s="23">
        <f t="shared" si="21"/>
        <v>184.45</v>
      </c>
      <c r="AB158" s="23">
        <v>155</v>
      </c>
      <c r="AC158" s="23">
        <f t="shared" si="27"/>
        <v>155</v>
      </c>
      <c r="AD158" s="104"/>
      <c r="AE158" s="104"/>
      <c r="AF158" s="23">
        <v>1.4</v>
      </c>
      <c r="AG158" s="105" t="str">
        <f t="shared" si="22"/>
        <v>Love Handle Medium 1</v>
      </c>
      <c r="AH158" s="105"/>
      <c r="AI158" s="105">
        <v>107</v>
      </c>
    </row>
    <row r="159" spans="2:35" ht="18.75" x14ac:dyDescent="0.3">
      <c r="B159" s="124" t="s">
        <v>317</v>
      </c>
      <c r="C159" s="9" t="s">
        <v>288</v>
      </c>
      <c r="D159" s="7" t="str">
        <f t="shared" si="26"/>
        <v>Dual-Tex GFK</v>
      </c>
      <c r="E159" s="9" t="s">
        <v>285</v>
      </c>
      <c r="F159" s="7"/>
      <c r="G159" s="36">
        <v>1</v>
      </c>
      <c r="H159" s="104"/>
      <c r="I159" s="10"/>
      <c r="J159" s="104"/>
      <c r="K159" s="104"/>
      <c r="L159" s="10"/>
      <c r="M159" s="104"/>
      <c r="N159" s="10"/>
      <c r="O159" s="104"/>
      <c r="P159" s="104"/>
      <c r="Q159" s="10"/>
      <c r="R159" s="104"/>
      <c r="S159" s="104"/>
      <c r="T159" s="104"/>
      <c r="U159" s="104"/>
      <c r="V159" s="104"/>
      <c r="W159" s="104"/>
      <c r="X159" s="10">
        <v>5</v>
      </c>
      <c r="Y159" s="104"/>
      <c r="Z159" s="104"/>
      <c r="AA159" s="23">
        <f t="shared" si="21"/>
        <v>216.57999999999998</v>
      </c>
      <c r="AB159" s="23">
        <v>182</v>
      </c>
      <c r="AC159" s="23">
        <f t="shared" si="27"/>
        <v>182</v>
      </c>
      <c r="AD159" s="104"/>
      <c r="AE159" s="104"/>
      <c r="AF159" s="23">
        <v>1.3</v>
      </c>
      <c r="AG159" s="105" t="str">
        <f t="shared" si="22"/>
        <v>Love Handle Medium 2</v>
      </c>
      <c r="AH159" s="105"/>
      <c r="AI159" s="105">
        <v>108</v>
      </c>
    </row>
    <row r="160" spans="2:35" ht="18.75" x14ac:dyDescent="0.3">
      <c r="B160" s="124" t="s">
        <v>318</v>
      </c>
      <c r="C160" s="9" t="s">
        <v>288</v>
      </c>
      <c r="D160" s="7" t="str">
        <f t="shared" si="26"/>
        <v>Single-Tex GFK</v>
      </c>
      <c r="E160" s="9" t="s">
        <v>286</v>
      </c>
      <c r="F160" s="7"/>
      <c r="G160" s="36">
        <v>1</v>
      </c>
      <c r="H160" s="104"/>
      <c r="I160" s="10"/>
      <c r="J160" s="104"/>
      <c r="K160" s="104"/>
      <c r="L160" s="10"/>
      <c r="M160" s="104"/>
      <c r="N160" s="10"/>
      <c r="O160" s="104"/>
      <c r="P160" s="104"/>
      <c r="Q160" s="10"/>
      <c r="R160" s="104"/>
      <c r="S160" s="104"/>
      <c r="T160" s="104"/>
      <c r="U160" s="104"/>
      <c r="V160" s="104"/>
      <c r="W160" s="104"/>
      <c r="X160" s="10">
        <v>5</v>
      </c>
      <c r="Y160" s="104"/>
      <c r="Z160" s="104"/>
      <c r="AA160" s="23">
        <f t="shared" si="21"/>
        <v>184.45</v>
      </c>
      <c r="AB160" s="23">
        <v>155</v>
      </c>
      <c r="AC160" s="23">
        <f t="shared" si="27"/>
        <v>155</v>
      </c>
      <c r="AD160" s="104"/>
      <c r="AE160" s="104"/>
      <c r="AF160" s="23">
        <v>1.3</v>
      </c>
      <c r="AG160" s="105" t="str">
        <f t="shared" si="22"/>
        <v>Love Handle Medium 2</v>
      </c>
      <c r="AH160" s="105"/>
      <c r="AI160" s="105">
        <v>109</v>
      </c>
    </row>
    <row r="161" spans="2:35" ht="18.75" x14ac:dyDescent="0.3">
      <c r="B161" s="124" t="s">
        <v>319</v>
      </c>
      <c r="C161" s="9" t="s">
        <v>289</v>
      </c>
      <c r="D161" s="7" t="str">
        <f t="shared" si="26"/>
        <v>Dual-Tex GFK</v>
      </c>
      <c r="E161" s="9" t="s">
        <v>285</v>
      </c>
      <c r="F161" s="7"/>
      <c r="G161" s="36">
        <v>1</v>
      </c>
      <c r="H161" s="104"/>
      <c r="I161" s="10"/>
      <c r="J161" s="104"/>
      <c r="K161" s="104"/>
      <c r="L161" s="10"/>
      <c r="M161" s="104"/>
      <c r="N161" s="10"/>
      <c r="O161" s="104"/>
      <c r="P161" s="104"/>
      <c r="Q161" s="10"/>
      <c r="R161" s="104"/>
      <c r="S161" s="104"/>
      <c r="T161" s="104"/>
      <c r="U161" s="104"/>
      <c r="V161" s="104"/>
      <c r="W161" s="104"/>
      <c r="X161" s="10">
        <v>5</v>
      </c>
      <c r="Y161" s="104"/>
      <c r="Z161" s="104"/>
      <c r="AA161" s="23">
        <f t="shared" si="21"/>
        <v>216.57999999999998</v>
      </c>
      <c r="AB161" s="23">
        <v>182</v>
      </c>
      <c r="AC161" s="23">
        <f t="shared" si="27"/>
        <v>182</v>
      </c>
      <c r="AD161" s="104"/>
      <c r="AE161" s="104"/>
      <c r="AF161" s="23">
        <v>1.3</v>
      </c>
      <c r="AG161" s="105" t="str">
        <f t="shared" si="22"/>
        <v>Love Handle Medium 3</v>
      </c>
      <c r="AH161" s="105"/>
      <c r="AI161" s="105">
        <v>110</v>
      </c>
    </row>
    <row r="162" spans="2:35" ht="18.75" x14ac:dyDescent="0.3">
      <c r="B162" s="124" t="s">
        <v>320</v>
      </c>
      <c r="C162" s="9" t="s">
        <v>289</v>
      </c>
      <c r="D162" s="7" t="str">
        <f t="shared" si="26"/>
        <v>Single-Tex GFK</v>
      </c>
      <c r="E162" s="9" t="s">
        <v>286</v>
      </c>
      <c r="F162" s="7"/>
      <c r="G162" s="36">
        <v>1</v>
      </c>
      <c r="H162" s="104"/>
      <c r="I162" s="10"/>
      <c r="J162" s="104"/>
      <c r="K162" s="104"/>
      <c r="L162" s="10"/>
      <c r="M162" s="104"/>
      <c r="N162" s="10"/>
      <c r="O162" s="104"/>
      <c r="P162" s="104"/>
      <c r="Q162" s="10"/>
      <c r="R162" s="104"/>
      <c r="S162" s="104"/>
      <c r="T162" s="104"/>
      <c r="U162" s="104"/>
      <c r="V162" s="104"/>
      <c r="W162" s="104"/>
      <c r="X162" s="10">
        <v>5</v>
      </c>
      <c r="Y162" s="104"/>
      <c r="Z162" s="104"/>
      <c r="AA162" s="23">
        <f t="shared" si="21"/>
        <v>184.45</v>
      </c>
      <c r="AB162" s="23">
        <v>155</v>
      </c>
      <c r="AC162" s="23">
        <f t="shared" si="27"/>
        <v>155</v>
      </c>
      <c r="AD162" s="104"/>
      <c r="AE162" s="104"/>
      <c r="AF162" s="23">
        <v>1.3</v>
      </c>
      <c r="AG162" s="105" t="str">
        <f t="shared" si="22"/>
        <v>Love Handle Medium 3</v>
      </c>
      <c r="AH162" s="105"/>
      <c r="AI162" s="105">
        <v>111</v>
      </c>
    </row>
    <row r="163" spans="2:35" ht="18.75" x14ac:dyDescent="0.3">
      <c r="B163" s="124" t="s">
        <v>321</v>
      </c>
      <c r="C163" s="9" t="s">
        <v>290</v>
      </c>
      <c r="D163" s="7" t="str">
        <f t="shared" si="26"/>
        <v>Dual-Tex GFK</v>
      </c>
      <c r="E163" s="9" t="s">
        <v>285</v>
      </c>
      <c r="F163" s="7"/>
      <c r="G163" s="36">
        <v>1</v>
      </c>
      <c r="H163" s="104"/>
      <c r="I163" s="10"/>
      <c r="J163" s="104"/>
      <c r="K163" s="104"/>
      <c r="L163" s="10"/>
      <c r="M163" s="104"/>
      <c r="N163" s="10"/>
      <c r="O163" s="104"/>
      <c r="P163" s="104"/>
      <c r="Q163" s="10"/>
      <c r="R163" s="104"/>
      <c r="S163" s="104"/>
      <c r="T163" s="104"/>
      <c r="U163" s="104"/>
      <c r="V163" s="104"/>
      <c r="W163" s="104"/>
      <c r="X163" s="10">
        <v>5</v>
      </c>
      <c r="Y163" s="104"/>
      <c r="Z163" s="104"/>
      <c r="AA163" s="23">
        <f t="shared" si="21"/>
        <v>216.57999999999998</v>
      </c>
      <c r="AB163" s="23">
        <v>182</v>
      </c>
      <c r="AC163" s="23">
        <f t="shared" si="27"/>
        <v>182</v>
      </c>
      <c r="AD163" s="104"/>
      <c r="AE163" s="104"/>
      <c r="AF163" s="23">
        <v>1.3</v>
      </c>
      <c r="AG163" s="105" t="str">
        <f t="shared" si="22"/>
        <v>Love Handle Medium 4</v>
      </c>
      <c r="AH163" s="105"/>
      <c r="AI163" s="105">
        <v>112</v>
      </c>
    </row>
    <row r="164" spans="2:35" ht="18.75" x14ac:dyDescent="0.3">
      <c r="B164" s="124" t="s">
        <v>322</v>
      </c>
      <c r="C164" s="9" t="s">
        <v>290</v>
      </c>
      <c r="D164" s="7" t="str">
        <f t="shared" si="26"/>
        <v>Single-Tex GFK</v>
      </c>
      <c r="E164" s="9" t="s">
        <v>286</v>
      </c>
      <c r="F164" s="7"/>
      <c r="G164" s="36">
        <v>1</v>
      </c>
      <c r="H164" s="104"/>
      <c r="I164" s="10"/>
      <c r="J164" s="104"/>
      <c r="K164" s="104"/>
      <c r="L164" s="10"/>
      <c r="M164" s="104"/>
      <c r="N164" s="10"/>
      <c r="O164" s="104"/>
      <c r="P164" s="104"/>
      <c r="Q164" s="10"/>
      <c r="R164" s="104"/>
      <c r="S164" s="104"/>
      <c r="T164" s="104"/>
      <c r="U164" s="104"/>
      <c r="V164" s="104"/>
      <c r="W164" s="104"/>
      <c r="X164" s="10">
        <v>5</v>
      </c>
      <c r="Y164" s="104"/>
      <c r="Z164" s="104"/>
      <c r="AA164" s="23">
        <f t="shared" si="21"/>
        <v>184.45</v>
      </c>
      <c r="AB164" s="23">
        <v>155</v>
      </c>
      <c r="AC164" s="23">
        <f t="shared" si="27"/>
        <v>155</v>
      </c>
      <c r="AD164" s="104"/>
      <c r="AE164" s="104"/>
      <c r="AF164" s="23">
        <v>1.3</v>
      </c>
      <c r="AG164" s="105" t="str">
        <f t="shared" si="22"/>
        <v>Love Handle Medium 4</v>
      </c>
      <c r="AH164" s="105"/>
      <c r="AI164" s="105">
        <v>113</v>
      </c>
    </row>
    <row r="165" spans="2:35" ht="18.75" x14ac:dyDescent="0.3">
      <c r="B165" s="124" t="s">
        <v>323</v>
      </c>
      <c r="C165" s="9" t="s">
        <v>291</v>
      </c>
      <c r="D165" s="7" t="str">
        <f t="shared" si="26"/>
        <v>Dual-Tex GFK</v>
      </c>
      <c r="E165" s="9" t="s">
        <v>285</v>
      </c>
      <c r="F165" s="7"/>
      <c r="G165" s="36">
        <v>1</v>
      </c>
      <c r="H165" s="104"/>
      <c r="I165" s="10"/>
      <c r="J165" s="104"/>
      <c r="K165" s="104"/>
      <c r="L165" s="10"/>
      <c r="M165" s="104"/>
      <c r="N165" s="10"/>
      <c r="O165" s="104"/>
      <c r="P165" s="104"/>
      <c r="Q165" s="10"/>
      <c r="R165" s="104"/>
      <c r="S165" s="104"/>
      <c r="T165" s="104"/>
      <c r="U165" s="104"/>
      <c r="V165" s="104"/>
      <c r="W165" s="104"/>
      <c r="X165" s="10">
        <v>5</v>
      </c>
      <c r="Y165" s="104"/>
      <c r="Z165" s="104"/>
      <c r="AA165" s="23">
        <f t="shared" si="21"/>
        <v>216.57999999999998</v>
      </c>
      <c r="AB165" s="23">
        <v>182</v>
      </c>
      <c r="AC165" s="23">
        <f t="shared" si="27"/>
        <v>182</v>
      </c>
      <c r="AD165" s="104"/>
      <c r="AE165" s="104"/>
      <c r="AF165" s="23">
        <v>1.3</v>
      </c>
      <c r="AG165" s="105" t="str">
        <f t="shared" si="22"/>
        <v>Love Handle Medium 5</v>
      </c>
      <c r="AH165" s="105"/>
      <c r="AI165" s="105">
        <v>114</v>
      </c>
    </row>
    <row r="166" spans="2:35" ht="18.75" x14ac:dyDescent="0.3">
      <c r="B166" s="124" t="s">
        <v>324</v>
      </c>
      <c r="C166" s="9" t="s">
        <v>291</v>
      </c>
      <c r="D166" s="7" t="str">
        <f t="shared" si="26"/>
        <v>Single-Tex GFK</v>
      </c>
      <c r="E166" s="9" t="s">
        <v>286</v>
      </c>
      <c r="F166" s="7"/>
      <c r="G166" s="36">
        <v>1</v>
      </c>
      <c r="H166" s="104"/>
      <c r="I166" s="10"/>
      <c r="J166" s="104"/>
      <c r="K166" s="104"/>
      <c r="L166" s="10"/>
      <c r="M166" s="104"/>
      <c r="N166" s="10"/>
      <c r="O166" s="104"/>
      <c r="P166" s="104"/>
      <c r="Q166" s="10"/>
      <c r="R166" s="104"/>
      <c r="S166" s="104"/>
      <c r="T166" s="104"/>
      <c r="U166" s="104"/>
      <c r="V166" s="104"/>
      <c r="W166" s="104"/>
      <c r="X166" s="10">
        <v>5</v>
      </c>
      <c r="Y166" s="104"/>
      <c r="Z166" s="104"/>
      <c r="AA166" s="23">
        <f t="shared" si="21"/>
        <v>184.45</v>
      </c>
      <c r="AB166" s="23">
        <v>155</v>
      </c>
      <c r="AC166" s="23">
        <f t="shared" si="27"/>
        <v>155</v>
      </c>
      <c r="AD166" s="104"/>
      <c r="AE166" s="104"/>
      <c r="AF166" s="23">
        <v>1.3</v>
      </c>
      <c r="AG166" s="105" t="str">
        <f t="shared" si="22"/>
        <v>Love Handle Medium 5</v>
      </c>
      <c r="AH166" s="105"/>
      <c r="AI166" s="105">
        <v>115</v>
      </c>
    </row>
    <row r="167" spans="2:35" ht="18.75" x14ac:dyDescent="0.3">
      <c r="B167" s="124" t="s">
        <v>325</v>
      </c>
      <c r="C167" s="9" t="s">
        <v>292</v>
      </c>
      <c r="D167" s="7" t="str">
        <f t="shared" si="26"/>
        <v>Dual-Tex GFK</v>
      </c>
      <c r="E167" s="9" t="s">
        <v>285</v>
      </c>
      <c r="F167" s="7"/>
      <c r="G167" s="36">
        <v>1</v>
      </c>
      <c r="H167" s="104"/>
      <c r="I167" s="10"/>
      <c r="J167" s="104"/>
      <c r="K167" s="104"/>
      <c r="L167" s="10"/>
      <c r="M167" s="104"/>
      <c r="N167" s="10"/>
      <c r="O167" s="104"/>
      <c r="P167" s="104"/>
      <c r="Q167" s="10"/>
      <c r="R167" s="104"/>
      <c r="S167" s="104"/>
      <c r="T167" s="104"/>
      <c r="U167" s="104"/>
      <c r="V167" s="104"/>
      <c r="W167" s="104"/>
      <c r="X167" s="10">
        <v>5</v>
      </c>
      <c r="Y167" s="104"/>
      <c r="Z167" s="104"/>
      <c r="AA167" s="23">
        <f t="shared" si="21"/>
        <v>216.57999999999998</v>
      </c>
      <c r="AB167" s="23">
        <v>182</v>
      </c>
      <c r="AC167" s="23">
        <f t="shared" si="27"/>
        <v>182</v>
      </c>
      <c r="AD167" s="104"/>
      <c r="AE167" s="104"/>
      <c r="AF167" s="23">
        <v>1.2</v>
      </c>
      <c r="AG167" s="105" t="str">
        <f t="shared" si="22"/>
        <v>Love Handle Medium 6</v>
      </c>
      <c r="AH167" s="105"/>
      <c r="AI167" s="105">
        <v>116</v>
      </c>
    </row>
    <row r="168" spans="2:35" ht="18.75" x14ac:dyDescent="0.3">
      <c r="B168" s="124" t="s">
        <v>326</v>
      </c>
      <c r="C168" s="9" t="s">
        <v>292</v>
      </c>
      <c r="D168" s="7" t="str">
        <f t="shared" si="26"/>
        <v>Single-Tex GFK</v>
      </c>
      <c r="E168" s="9" t="s">
        <v>286</v>
      </c>
      <c r="F168" s="7"/>
      <c r="G168" s="36">
        <v>1</v>
      </c>
      <c r="H168" s="104"/>
      <c r="I168" s="10"/>
      <c r="J168" s="104"/>
      <c r="K168" s="104"/>
      <c r="L168" s="10"/>
      <c r="M168" s="104"/>
      <c r="N168" s="10"/>
      <c r="O168" s="104"/>
      <c r="P168" s="104"/>
      <c r="Q168" s="10"/>
      <c r="R168" s="106"/>
      <c r="S168" s="106"/>
      <c r="T168" s="106"/>
      <c r="U168" s="106"/>
      <c r="V168" s="106"/>
      <c r="W168" s="106"/>
      <c r="X168" s="10">
        <v>5</v>
      </c>
      <c r="Y168" s="104"/>
      <c r="Z168" s="104"/>
      <c r="AA168" s="23">
        <f t="shared" si="21"/>
        <v>184.45</v>
      </c>
      <c r="AB168" s="23">
        <v>155</v>
      </c>
      <c r="AC168" s="23">
        <f t="shared" si="27"/>
        <v>155</v>
      </c>
      <c r="AD168" s="104"/>
      <c r="AE168" s="104"/>
      <c r="AF168" s="23">
        <v>1.2</v>
      </c>
      <c r="AG168" s="105" t="str">
        <f t="shared" si="22"/>
        <v>Love Handle Medium 6</v>
      </c>
      <c r="AH168" s="105"/>
      <c r="AI168" s="105">
        <v>117</v>
      </c>
    </row>
    <row r="169" spans="2:35" ht="18.75" x14ac:dyDescent="0.3">
      <c r="B169" s="124" t="s">
        <v>327</v>
      </c>
      <c r="C169" s="9" t="s">
        <v>294</v>
      </c>
      <c r="D169" s="7" t="str">
        <f t="shared" si="26"/>
        <v>Dual-Tex GFK</v>
      </c>
      <c r="E169" s="9" t="s">
        <v>285</v>
      </c>
      <c r="F169" s="7"/>
      <c r="G169" s="36">
        <v>1</v>
      </c>
      <c r="H169" s="104"/>
      <c r="I169" s="10"/>
      <c r="J169" s="104"/>
      <c r="K169" s="104"/>
      <c r="L169" s="10"/>
      <c r="M169" s="104"/>
      <c r="N169" s="10"/>
      <c r="O169" s="104"/>
      <c r="P169" s="104"/>
      <c r="Q169" s="10"/>
      <c r="R169" s="106"/>
      <c r="S169" s="106"/>
      <c r="T169" s="106"/>
      <c r="U169" s="106"/>
      <c r="V169" s="106"/>
      <c r="W169" s="106"/>
      <c r="X169" s="10">
        <v>3</v>
      </c>
      <c r="Y169" s="104"/>
      <c r="Z169" s="104"/>
      <c r="AA169" s="23">
        <f t="shared" si="21"/>
        <v>126.14</v>
      </c>
      <c r="AB169" s="23">
        <v>106</v>
      </c>
      <c r="AC169" s="23">
        <f t="shared" si="27"/>
        <v>106</v>
      </c>
      <c r="AD169" s="104"/>
      <c r="AE169" s="104"/>
      <c r="AF169" s="23">
        <v>0.47</v>
      </c>
      <c r="AG169" s="105" t="str">
        <f t="shared" si="22"/>
        <v>Love Handle Mini 1</v>
      </c>
      <c r="AH169" s="105"/>
      <c r="AI169" s="105">
        <v>118</v>
      </c>
    </row>
    <row r="170" spans="2:35" ht="18.75" x14ac:dyDescent="0.3">
      <c r="B170" s="124" t="s">
        <v>328</v>
      </c>
      <c r="C170" s="9" t="s">
        <v>294</v>
      </c>
      <c r="D170" s="7" t="str">
        <f t="shared" si="26"/>
        <v>Single-Tex GFK</v>
      </c>
      <c r="E170" s="9" t="s">
        <v>286</v>
      </c>
      <c r="F170" s="7"/>
      <c r="G170" s="36">
        <v>1</v>
      </c>
      <c r="H170" s="104"/>
      <c r="I170" s="10"/>
      <c r="J170" s="104"/>
      <c r="K170" s="104"/>
      <c r="L170" s="10"/>
      <c r="M170" s="104"/>
      <c r="N170" s="10"/>
      <c r="O170" s="104"/>
      <c r="P170" s="104"/>
      <c r="Q170" s="10"/>
      <c r="R170" s="106"/>
      <c r="S170" s="106"/>
      <c r="T170" s="106"/>
      <c r="U170" s="106"/>
      <c r="V170" s="106"/>
      <c r="W170" s="106"/>
      <c r="X170" s="10">
        <v>3</v>
      </c>
      <c r="Y170" s="104"/>
      <c r="Z170" s="104"/>
      <c r="AA170" s="23">
        <f t="shared" si="21"/>
        <v>101.14999999999999</v>
      </c>
      <c r="AB170" s="23">
        <v>85</v>
      </c>
      <c r="AC170" s="23">
        <f t="shared" si="27"/>
        <v>85</v>
      </c>
      <c r="AD170" s="104"/>
      <c r="AE170" s="104"/>
      <c r="AF170" s="23">
        <v>0.47</v>
      </c>
      <c r="AG170" s="105" t="str">
        <f t="shared" si="22"/>
        <v>Love Handle Mini 1</v>
      </c>
      <c r="AH170" s="105"/>
      <c r="AI170" s="105">
        <v>119</v>
      </c>
    </row>
    <row r="171" spans="2:35" ht="18.75" x14ac:dyDescent="0.3">
      <c r="B171" s="124" t="s">
        <v>329</v>
      </c>
      <c r="C171" s="9" t="s">
        <v>295</v>
      </c>
      <c r="D171" s="7" t="str">
        <f t="shared" si="26"/>
        <v>Dual-Tex GFK</v>
      </c>
      <c r="E171" s="9" t="s">
        <v>285</v>
      </c>
      <c r="F171" s="7"/>
      <c r="G171" s="36">
        <v>1</v>
      </c>
      <c r="H171" s="104"/>
      <c r="I171" s="10"/>
      <c r="J171" s="104"/>
      <c r="K171" s="104"/>
      <c r="L171" s="10"/>
      <c r="M171" s="104"/>
      <c r="N171" s="10"/>
      <c r="O171" s="104"/>
      <c r="P171" s="104"/>
      <c r="Q171" s="10"/>
      <c r="R171" s="106"/>
      <c r="S171" s="106"/>
      <c r="T171" s="106"/>
      <c r="U171" s="106"/>
      <c r="V171" s="106"/>
      <c r="W171" s="106"/>
      <c r="X171" s="10">
        <v>3</v>
      </c>
      <c r="Y171" s="104"/>
      <c r="Z171" s="104"/>
      <c r="AA171" s="23">
        <f t="shared" si="21"/>
        <v>126.14</v>
      </c>
      <c r="AB171" s="23">
        <v>106</v>
      </c>
      <c r="AC171" s="23">
        <f t="shared" si="27"/>
        <v>106</v>
      </c>
      <c r="AD171" s="104"/>
      <c r="AE171" s="104"/>
      <c r="AF171" s="23">
        <v>0.47</v>
      </c>
      <c r="AG171" s="105" t="str">
        <f t="shared" si="22"/>
        <v>Love Handle Mini 2</v>
      </c>
      <c r="AH171" s="105"/>
      <c r="AI171" s="105">
        <v>120</v>
      </c>
    </row>
    <row r="172" spans="2:35" ht="18.75" x14ac:dyDescent="0.3">
      <c r="B172" s="124" t="s">
        <v>330</v>
      </c>
      <c r="C172" s="9" t="s">
        <v>295</v>
      </c>
      <c r="D172" s="7" t="str">
        <f t="shared" si="26"/>
        <v>Single-Tex GFK</v>
      </c>
      <c r="E172" s="9" t="s">
        <v>286</v>
      </c>
      <c r="F172" s="7"/>
      <c r="G172" s="36">
        <v>1</v>
      </c>
      <c r="H172" s="104"/>
      <c r="I172" s="10"/>
      <c r="J172" s="104"/>
      <c r="K172" s="104"/>
      <c r="L172" s="10"/>
      <c r="M172" s="104"/>
      <c r="N172" s="10"/>
      <c r="O172" s="104"/>
      <c r="P172" s="104"/>
      <c r="Q172" s="10"/>
      <c r="R172" s="106"/>
      <c r="S172" s="106"/>
      <c r="T172" s="106"/>
      <c r="U172" s="106"/>
      <c r="V172" s="106"/>
      <c r="W172" s="106"/>
      <c r="X172" s="10">
        <v>3</v>
      </c>
      <c r="Y172" s="104"/>
      <c r="Z172" s="104"/>
      <c r="AA172" s="23">
        <f t="shared" si="21"/>
        <v>101.14999999999999</v>
      </c>
      <c r="AB172" s="23">
        <v>85</v>
      </c>
      <c r="AC172" s="23">
        <f t="shared" si="27"/>
        <v>85</v>
      </c>
      <c r="AD172" s="104"/>
      <c r="AE172" s="104"/>
      <c r="AF172" s="23">
        <v>0.47</v>
      </c>
      <c r="AG172" s="105" t="str">
        <f t="shared" si="22"/>
        <v>Love Handle Mini 2</v>
      </c>
      <c r="AH172" s="105"/>
      <c r="AI172" s="105">
        <v>121</v>
      </c>
    </row>
    <row r="173" spans="2:35" ht="18.75" x14ac:dyDescent="0.3">
      <c r="B173" s="124" t="s">
        <v>331</v>
      </c>
      <c r="C173" s="9" t="s">
        <v>296</v>
      </c>
      <c r="D173" s="7" t="str">
        <f t="shared" si="26"/>
        <v>Dual-Tex GFK</v>
      </c>
      <c r="E173" s="9" t="s">
        <v>285</v>
      </c>
      <c r="F173" s="7"/>
      <c r="G173" s="36">
        <v>1</v>
      </c>
      <c r="H173" s="104"/>
      <c r="I173" s="10"/>
      <c r="J173" s="104"/>
      <c r="K173" s="104"/>
      <c r="L173" s="10"/>
      <c r="M173" s="104"/>
      <c r="N173" s="10"/>
      <c r="O173" s="104"/>
      <c r="P173" s="104"/>
      <c r="Q173" s="10"/>
      <c r="R173" s="106"/>
      <c r="S173" s="106"/>
      <c r="T173" s="106"/>
      <c r="U173" s="106"/>
      <c r="V173" s="106"/>
      <c r="W173" s="106"/>
      <c r="X173" s="10">
        <v>3</v>
      </c>
      <c r="Y173" s="104"/>
      <c r="Z173" s="104"/>
      <c r="AA173" s="23">
        <f t="shared" si="21"/>
        <v>126.14</v>
      </c>
      <c r="AB173" s="23">
        <v>106</v>
      </c>
      <c r="AC173" s="23">
        <f t="shared" si="27"/>
        <v>106</v>
      </c>
      <c r="AD173" s="104"/>
      <c r="AE173" s="104"/>
      <c r="AF173" s="23">
        <v>0.5</v>
      </c>
      <c r="AG173" s="105" t="str">
        <f t="shared" si="22"/>
        <v>Love Handle Mini 3</v>
      </c>
      <c r="AH173" s="105"/>
      <c r="AI173" s="105">
        <v>122</v>
      </c>
    </row>
    <row r="174" spans="2:35" ht="18.75" x14ac:dyDescent="0.3">
      <c r="B174" s="124" t="s">
        <v>332</v>
      </c>
      <c r="C174" s="9" t="s">
        <v>296</v>
      </c>
      <c r="D174" s="7" t="str">
        <f t="shared" si="26"/>
        <v>Single-Tex GFK</v>
      </c>
      <c r="E174" s="9" t="s">
        <v>286</v>
      </c>
      <c r="F174" s="7"/>
      <c r="G174" s="36">
        <v>1</v>
      </c>
      <c r="H174" s="104"/>
      <c r="I174" s="10"/>
      <c r="J174" s="104"/>
      <c r="K174" s="104"/>
      <c r="L174" s="10"/>
      <c r="M174" s="104"/>
      <c r="N174" s="10"/>
      <c r="O174" s="104"/>
      <c r="P174" s="104"/>
      <c r="Q174" s="10"/>
      <c r="R174" s="106"/>
      <c r="S174" s="106"/>
      <c r="T174" s="106"/>
      <c r="U174" s="106"/>
      <c r="V174" s="106"/>
      <c r="W174" s="106"/>
      <c r="X174" s="10">
        <v>3</v>
      </c>
      <c r="Y174" s="104"/>
      <c r="Z174" s="104"/>
      <c r="AA174" s="23">
        <f t="shared" si="21"/>
        <v>101.14999999999999</v>
      </c>
      <c r="AB174" s="23">
        <v>85</v>
      </c>
      <c r="AC174" s="23">
        <f t="shared" si="27"/>
        <v>85</v>
      </c>
      <c r="AD174" s="104"/>
      <c r="AE174" s="104"/>
      <c r="AF174" s="23">
        <v>0.5</v>
      </c>
      <c r="AG174" s="105" t="str">
        <f t="shared" si="22"/>
        <v>Love Handle Mini 3</v>
      </c>
      <c r="AH174" s="105"/>
      <c r="AI174" s="105">
        <v>123</v>
      </c>
    </row>
    <row r="175" spans="2:35" ht="18.75" x14ac:dyDescent="0.3">
      <c r="B175" s="124" t="s">
        <v>333</v>
      </c>
      <c r="C175" s="9" t="s">
        <v>297</v>
      </c>
      <c r="D175" s="7" t="str">
        <f t="shared" si="26"/>
        <v>Dual-Tex GFK</v>
      </c>
      <c r="E175" s="9" t="s">
        <v>285</v>
      </c>
      <c r="F175" s="7"/>
      <c r="G175" s="36">
        <v>1</v>
      </c>
      <c r="H175" s="104"/>
      <c r="I175" s="10"/>
      <c r="J175" s="104"/>
      <c r="K175" s="104"/>
      <c r="L175" s="10"/>
      <c r="M175" s="104"/>
      <c r="N175" s="10"/>
      <c r="O175" s="104"/>
      <c r="P175" s="104"/>
      <c r="Q175" s="10"/>
      <c r="R175" s="106"/>
      <c r="S175" s="106"/>
      <c r="T175" s="106"/>
      <c r="U175" s="106"/>
      <c r="V175" s="106"/>
      <c r="W175" s="106"/>
      <c r="X175" s="10">
        <v>3</v>
      </c>
      <c r="Y175" s="104"/>
      <c r="Z175" s="104"/>
      <c r="AA175" s="23">
        <f t="shared" si="21"/>
        <v>126.14</v>
      </c>
      <c r="AB175" s="23">
        <v>106</v>
      </c>
      <c r="AC175" s="23">
        <f t="shared" si="27"/>
        <v>106</v>
      </c>
      <c r="AD175" s="104"/>
      <c r="AE175" s="104"/>
      <c r="AF175" s="23">
        <v>0.5</v>
      </c>
      <c r="AG175" s="105" t="str">
        <f t="shared" si="22"/>
        <v>Love Handle Mini 4</v>
      </c>
      <c r="AH175" s="105"/>
      <c r="AI175" s="105">
        <v>124</v>
      </c>
    </row>
    <row r="176" spans="2:35" ht="18.75" x14ac:dyDescent="0.3">
      <c r="B176" s="124" t="s">
        <v>334</v>
      </c>
      <c r="C176" s="9" t="s">
        <v>297</v>
      </c>
      <c r="D176" s="7" t="str">
        <f t="shared" si="26"/>
        <v>Single-Tex GFK</v>
      </c>
      <c r="E176" s="9" t="s">
        <v>286</v>
      </c>
      <c r="F176" s="7"/>
      <c r="G176" s="36">
        <v>1</v>
      </c>
      <c r="H176" s="104"/>
      <c r="I176" s="10"/>
      <c r="J176" s="104"/>
      <c r="K176" s="104"/>
      <c r="L176" s="10"/>
      <c r="M176" s="104"/>
      <c r="N176" s="10"/>
      <c r="O176" s="104"/>
      <c r="P176" s="104"/>
      <c r="Q176" s="10"/>
      <c r="R176" s="106"/>
      <c r="S176" s="106"/>
      <c r="T176" s="106"/>
      <c r="U176" s="106"/>
      <c r="V176" s="106"/>
      <c r="W176" s="106"/>
      <c r="X176" s="10">
        <v>3</v>
      </c>
      <c r="Y176" s="104"/>
      <c r="Z176" s="104"/>
      <c r="AA176" s="23">
        <f t="shared" si="21"/>
        <v>101.14999999999999</v>
      </c>
      <c r="AB176" s="23">
        <v>85</v>
      </c>
      <c r="AC176" s="23">
        <f t="shared" si="27"/>
        <v>85</v>
      </c>
      <c r="AD176" s="104"/>
      <c r="AE176" s="104"/>
      <c r="AF176" s="23">
        <v>0.5</v>
      </c>
      <c r="AG176" s="105" t="str">
        <f t="shared" si="22"/>
        <v>Love Handle Mini 4</v>
      </c>
      <c r="AH176" s="105"/>
      <c r="AI176" s="105">
        <v>125</v>
      </c>
    </row>
    <row r="177" spans="2:35" ht="18.75" x14ac:dyDescent="0.3">
      <c r="B177" s="124" t="s">
        <v>335</v>
      </c>
      <c r="C177" s="9" t="s">
        <v>298</v>
      </c>
      <c r="D177" s="7" t="str">
        <f t="shared" si="26"/>
        <v>Dual-Tex GFK</v>
      </c>
      <c r="E177" s="9" t="s">
        <v>285</v>
      </c>
      <c r="F177" s="7"/>
      <c r="G177" s="36">
        <v>1</v>
      </c>
      <c r="H177" s="104"/>
      <c r="I177" s="10"/>
      <c r="J177" s="104"/>
      <c r="K177" s="104"/>
      <c r="L177" s="10"/>
      <c r="M177" s="104"/>
      <c r="N177" s="10"/>
      <c r="O177" s="104"/>
      <c r="P177" s="104"/>
      <c r="Q177" s="10"/>
      <c r="R177" s="106"/>
      <c r="S177" s="106"/>
      <c r="T177" s="106"/>
      <c r="U177" s="106"/>
      <c r="V177" s="106"/>
      <c r="W177" s="106"/>
      <c r="X177" s="10">
        <v>3</v>
      </c>
      <c r="Y177" s="104"/>
      <c r="Z177" s="104"/>
      <c r="AA177" s="23">
        <f t="shared" si="21"/>
        <v>126.14</v>
      </c>
      <c r="AB177" s="23">
        <v>106</v>
      </c>
      <c r="AC177" s="23">
        <f t="shared" si="27"/>
        <v>106</v>
      </c>
      <c r="AD177" s="104"/>
      <c r="AE177" s="104"/>
      <c r="AF177" s="23">
        <v>0.55000000000000004</v>
      </c>
      <c r="AG177" s="105" t="str">
        <f t="shared" si="22"/>
        <v>Love Handle Mini 5</v>
      </c>
      <c r="AH177" s="105"/>
      <c r="AI177" s="105">
        <v>126</v>
      </c>
    </row>
    <row r="178" spans="2:35" ht="18.75" x14ac:dyDescent="0.3">
      <c r="B178" s="124" t="s">
        <v>336</v>
      </c>
      <c r="C178" s="9" t="s">
        <v>298</v>
      </c>
      <c r="D178" s="7" t="str">
        <f t="shared" si="26"/>
        <v>Single-Tex GFK</v>
      </c>
      <c r="E178" s="9" t="s">
        <v>286</v>
      </c>
      <c r="F178" s="7"/>
      <c r="G178" s="36">
        <v>1</v>
      </c>
      <c r="H178" s="104"/>
      <c r="I178" s="10"/>
      <c r="J178" s="104"/>
      <c r="K178" s="104"/>
      <c r="L178" s="10"/>
      <c r="M178" s="104"/>
      <c r="N178" s="10"/>
      <c r="O178" s="104"/>
      <c r="P178" s="104"/>
      <c r="Q178" s="10"/>
      <c r="R178" s="106"/>
      <c r="S178" s="106"/>
      <c r="T178" s="106"/>
      <c r="U178" s="106"/>
      <c r="V178" s="106"/>
      <c r="W178" s="106"/>
      <c r="X178" s="10">
        <v>3</v>
      </c>
      <c r="Y178" s="104"/>
      <c r="Z178" s="104"/>
      <c r="AA178" s="23">
        <f t="shared" si="21"/>
        <v>101.14999999999999</v>
      </c>
      <c r="AB178" s="23">
        <v>85</v>
      </c>
      <c r="AC178" s="23">
        <f t="shared" si="27"/>
        <v>85</v>
      </c>
      <c r="AD178" s="104"/>
      <c r="AE178" s="104"/>
      <c r="AF178" s="23">
        <v>0.55000000000000004</v>
      </c>
      <c r="AG178" s="105" t="str">
        <f t="shared" si="22"/>
        <v>Love Handle Mini 5</v>
      </c>
      <c r="AH178" s="105"/>
      <c r="AI178" s="105">
        <v>127</v>
      </c>
    </row>
    <row r="179" spans="2:35" ht="18.75" x14ac:dyDescent="0.3">
      <c r="B179" s="124" t="s">
        <v>337</v>
      </c>
      <c r="C179" s="9" t="s">
        <v>299</v>
      </c>
      <c r="D179" s="7" t="str">
        <f t="shared" si="26"/>
        <v>Dual-Tex GFK</v>
      </c>
      <c r="E179" s="9" t="s">
        <v>285</v>
      </c>
      <c r="F179" s="7"/>
      <c r="G179" s="36">
        <v>1</v>
      </c>
      <c r="H179" s="104"/>
      <c r="I179" s="10"/>
      <c r="J179" s="104"/>
      <c r="K179" s="104"/>
      <c r="L179" s="10"/>
      <c r="M179" s="104"/>
      <c r="N179" s="10"/>
      <c r="O179" s="104"/>
      <c r="P179" s="104"/>
      <c r="Q179" s="10"/>
      <c r="R179" s="106"/>
      <c r="S179" s="106"/>
      <c r="T179" s="106"/>
      <c r="U179" s="106"/>
      <c r="V179" s="106"/>
      <c r="W179" s="106"/>
      <c r="X179" s="10">
        <v>3</v>
      </c>
      <c r="Y179" s="104"/>
      <c r="Z179" s="104"/>
      <c r="AA179" s="23">
        <f t="shared" si="21"/>
        <v>126.14</v>
      </c>
      <c r="AB179" s="23">
        <v>106</v>
      </c>
      <c r="AC179" s="23">
        <f t="shared" si="27"/>
        <v>106</v>
      </c>
      <c r="AD179" s="104"/>
      <c r="AE179" s="104"/>
      <c r="AF179" s="23">
        <v>0.55000000000000004</v>
      </c>
      <c r="AG179" s="105" t="str">
        <f t="shared" si="22"/>
        <v>Love Handle Mini 6</v>
      </c>
      <c r="AH179" s="105"/>
      <c r="AI179" s="105">
        <v>128</v>
      </c>
    </row>
    <row r="180" spans="2:35" ht="18.75" x14ac:dyDescent="0.3">
      <c r="B180" s="124" t="s">
        <v>338</v>
      </c>
      <c r="C180" s="9" t="s">
        <v>299</v>
      </c>
      <c r="D180" s="7" t="str">
        <f t="shared" si="26"/>
        <v>Single-Tex GFK</v>
      </c>
      <c r="E180" s="9" t="s">
        <v>286</v>
      </c>
      <c r="F180" s="7"/>
      <c r="G180" s="36">
        <v>1</v>
      </c>
      <c r="H180" s="104"/>
      <c r="I180" s="10"/>
      <c r="J180" s="104"/>
      <c r="K180" s="104"/>
      <c r="L180" s="10"/>
      <c r="M180" s="104"/>
      <c r="N180" s="10"/>
      <c r="O180" s="104"/>
      <c r="P180" s="104"/>
      <c r="Q180" s="10"/>
      <c r="R180" s="106"/>
      <c r="S180" s="106"/>
      <c r="T180" s="106"/>
      <c r="U180" s="106"/>
      <c r="V180" s="106"/>
      <c r="W180" s="106"/>
      <c r="X180" s="10">
        <v>3</v>
      </c>
      <c r="Y180" s="104"/>
      <c r="Z180" s="104"/>
      <c r="AA180" s="23">
        <f t="shared" si="21"/>
        <v>101.14999999999999</v>
      </c>
      <c r="AB180" s="23">
        <v>85</v>
      </c>
      <c r="AC180" s="23">
        <f t="shared" si="27"/>
        <v>85</v>
      </c>
      <c r="AD180" s="104"/>
      <c r="AE180" s="104"/>
      <c r="AF180" s="23">
        <v>0.55000000000000004</v>
      </c>
      <c r="AG180" s="105" t="str">
        <f t="shared" si="22"/>
        <v>Love Handle Mini 6</v>
      </c>
      <c r="AH180" s="105"/>
      <c r="AI180" s="105">
        <v>129</v>
      </c>
    </row>
    <row r="181" spans="2:35" ht="18.75" x14ac:dyDescent="0.3">
      <c r="B181" s="124" t="s">
        <v>388</v>
      </c>
      <c r="C181" s="9" t="s">
        <v>400</v>
      </c>
      <c r="D181" s="7" t="str">
        <f t="shared" si="26"/>
        <v>Dual-Tex GFK</v>
      </c>
      <c r="E181" s="9" t="s">
        <v>285</v>
      </c>
      <c r="F181" s="7"/>
      <c r="G181" s="36">
        <v>1</v>
      </c>
      <c r="H181" s="104"/>
      <c r="I181" s="10"/>
      <c r="J181" s="104"/>
      <c r="K181" s="104"/>
      <c r="L181" s="10"/>
      <c r="M181" s="104"/>
      <c r="N181" s="10"/>
      <c r="O181" s="104"/>
      <c r="P181" s="104"/>
      <c r="Q181" s="10"/>
      <c r="R181" s="106"/>
      <c r="S181" s="106"/>
      <c r="T181" s="106"/>
      <c r="U181" s="106"/>
      <c r="V181" s="106"/>
      <c r="W181" s="106"/>
      <c r="X181" s="10">
        <v>3</v>
      </c>
      <c r="Y181" s="104"/>
      <c r="Z181" s="104"/>
      <c r="AA181" s="23">
        <f t="shared" si="21"/>
        <v>49.98</v>
      </c>
      <c r="AB181" s="23">
        <v>42</v>
      </c>
      <c r="AC181" s="23">
        <f t="shared" si="27"/>
        <v>42</v>
      </c>
      <c r="AD181" s="104"/>
      <c r="AE181" s="104"/>
      <c r="AF181" s="23">
        <v>0.35</v>
      </c>
      <c r="AG181" s="105" t="str">
        <f t="shared" ref="AG181:AG257" si="28">PROPER(C181)</f>
        <v>Love Handle Micro 1</v>
      </c>
      <c r="AH181" s="105"/>
      <c r="AI181" s="105">
        <v>130</v>
      </c>
    </row>
    <row r="182" spans="2:35" ht="18.75" x14ac:dyDescent="0.3">
      <c r="B182" s="124" t="s">
        <v>389</v>
      </c>
      <c r="C182" s="9" t="s">
        <v>400</v>
      </c>
      <c r="D182" s="7" t="str">
        <f t="shared" si="26"/>
        <v>Single-Tex GFK</v>
      </c>
      <c r="E182" s="9" t="s">
        <v>286</v>
      </c>
      <c r="F182" s="7"/>
      <c r="G182" s="36">
        <v>1</v>
      </c>
      <c r="H182" s="104"/>
      <c r="I182" s="10"/>
      <c r="J182" s="104"/>
      <c r="K182" s="104"/>
      <c r="L182" s="10"/>
      <c r="M182" s="104"/>
      <c r="N182" s="10"/>
      <c r="O182" s="104"/>
      <c r="P182" s="104"/>
      <c r="Q182" s="10"/>
      <c r="R182" s="106"/>
      <c r="S182" s="106"/>
      <c r="T182" s="106"/>
      <c r="U182" s="106"/>
      <c r="V182" s="106"/>
      <c r="W182" s="106"/>
      <c r="X182" s="10">
        <v>3</v>
      </c>
      <c r="Y182" s="104"/>
      <c r="Z182" s="104"/>
      <c r="AA182" s="23">
        <f t="shared" si="21"/>
        <v>40.46</v>
      </c>
      <c r="AB182" s="23">
        <v>34</v>
      </c>
      <c r="AC182" s="23">
        <f t="shared" si="27"/>
        <v>34</v>
      </c>
      <c r="AD182" s="104"/>
      <c r="AE182" s="104"/>
      <c r="AF182" s="23">
        <v>0.35</v>
      </c>
      <c r="AG182" s="105" t="str">
        <f t="shared" si="28"/>
        <v>Love Handle Micro 1</v>
      </c>
      <c r="AH182" s="105"/>
      <c r="AI182" s="105">
        <v>131</v>
      </c>
    </row>
    <row r="183" spans="2:35" ht="18.75" x14ac:dyDescent="0.3">
      <c r="B183" s="124" t="s">
        <v>390</v>
      </c>
      <c r="C183" s="9" t="s">
        <v>401</v>
      </c>
      <c r="D183" s="7" t="str">
        <f t="shared" si="26"/>
        <v>Dual-Tex GFK</v>
      </c>
      <c r="E183" s="9" t="s">
        <v>285</v>
      </c>
      <c r="F183" s="7"/>
      <c r="G183" s="36">
        <v>1</v>
      </c>
      <c r="H183" s="104"/>
      <c r="I183" s="10"/>
      <c r="J183" s="104"/>
      <c r="K183" s="104"/>
      <c r="L183" s="10"/>
      <c r="M183" s="104"/>
      <c r="N183" s="10"/>
      <c r="O183" s="104"/>
      <c r="P183" s="104"/>
      <c r="Q183" s="10"/>
      <c r="R183" s="106"/>
      <c r="S183" s="106"/>
      <c r="T183" s="106"/>
      <c r="U183" s="106"/>
      <c r="V183" s="106"/>
      <c r="W183" s="106"/>
      <c r="X183" s="10">
        <v>3</v>
      </c>
      <c r="Y183" s="104"/>
      <c r="Z183" s="104"/>
      <c r="AA183" s="23">
        <f t="shared" si="21"/>
        <v>49.98</v>
      </c>
      <c r="AB183" s="23">
        <v>42</v>
      </c>
      <c r="AC183" s="23">
        <f t="shared" si="27"/>
        <v>42</v>
      </c>
      <c r="AD183" s="104"/>
      <c r="AE183" s="104"/>
      <c r="AF183" s="23">
        <v>0.35</v>
      </c>
      <c r="AG183" s="105" t="str">
        <f t="shared" si="28"/>
        <v>Love Handle Micro 2</v>
      </c>
      <c r="AH183" s="105"/>
      <c r="AI183" s="105">
        <v>132</v>
      </c>
    </row>
    <row r="184" spans="2:35" ht="18.75" x14ac:dyDescent="0.3">
      <c r="B184" s="124" t="s">
        <v>391</v>
      </c>
      <c r="C184" s="9" t="s">
        <v>401</v>
      </c>
      <c r="D184" s="7" t="str">
        <f t="shared" si="26"/>
        <v>Single-Tex GFK</v>
      </c>
      <c r="E184" s="9" t="s">
        <v>286</v>
      </c>
      <c r="F184" s="7"/>
      <c r="G184" s="36">
        <v>1</v>
      </c>
      <c r="H184" s="104"/>
      <c r="I184" s="10"/>
      <c r="J184" s="104"/>
      <c r="K184" s="104"/>
      <c r="L184" s="10"/>
      <c r="M184" s="104"/>
      <c r="N184" s="10"/>
      <c r="O184" s="104"/>
      <c r="P184" s="104"/>
      <c r="Q184" s="10"/>
      <c r="R184" s="106"/>
      <c r="S184" s="106"/>
      <c r="T184" s="106"/>
      <c r="U184" s="106"/>
      <c r="V184" s="106"/>
      <c r="W184" s="106"/>
      <c r="X184" s="10">
        <v>3</v>
      </c>
      <c r="Y184" s="104"/>
      <c r="Z184" s="104"/>
      <c r="AA184" s="23">
        <f t="shared" si="21"/>
        <v>40.46</v>
      </c>
      <c r="AB184" s="23">
        <v>34</v>
      </c>
      <c r="AC184" s="23">
        <f t="shared" si="27"/>
        <v>34</v>
      </c>
      <c r="AD184" s="104"/>
      <c r="AE184" s="104"/>
      <c r="AF184" s="23">
        <v>0.35</v>
      </c>
      <c r="AG184" s="105" t="str">
        <f t="shared" si="28"/>
        <v>Love Handle Micro 2</v>
      </c>
      <c r="AH184" s="105"/>
      <c r="AI184" s="105">
        <v>133</v>
      </c>
    </row>
    <row r="185" spans="2:35" ht="18.75" x14ac:dyDescent="0.3">
      <c r="B185" s="124" t="s">
        <v>392</v>
      </c>
      <c r="C185" s="9" t="s">
        <v>402</v>
      </c>
      <c r="D185" s="7" t="str">
        <f t="shared" si="26"/>
        <v>Dual-Tex GFK</v>
      </c>
      <c r="E185" s="9" t="s">
        <v>285</v>
      </c>
      <c r="F185" s="7"/>
      <c r="G185" s="36">
        <v>1</v>
      </c>
      <c r="H185" s="104"/>
      <c r="I185" s="10"/>
      <c r="J185" s="104"/>
      <c r="K185" s="104"/>
      <c r="L185" s="10"/>
      <c r="M185" s="104"/>
      <c r="N185" s="10"/>
      <c r="O185" s="104"/>
      <c r="P185" s="104"/>
      <c r="Q185" s="10"/>
      <c r="R185" s="106"/>
      <c r="S185" s="106"/>
      <c r="T185" s="106"/>
      <c r="U185" s="106"/>
      <c r="V185" s="106"/>
      <c r="W185" s="106"/>
      <c r="X185" s="10">
        <v>3</v>
      </c>
      <c r="Y185" s="104"/>
      <c r="Z185" s="104"/>
      <c r="AA185" s="23">
        <f t="shared" si="21"/>
        <v>49.98</v>
      </c>
      <c r="AB185" s="23">
        <v>42</v>
      </c>
      <c r="AC185" s="23">
        <f t="shared" si="27"/>
        <v>42</v>
      </c>
      <c r="AD185" s="104"/>
      <c r="AE185" s="104"/>
      <c r="AF185" s="23">
        <v>0.35</v>
      </c>
      <c r="AG185" s="105" t="str">
        <f t="shared" si="28"/>
        <v>Love Handle Micro 3</v>
      </c>
      <c r="AH185" s="105"/>
      <c r="AI185" s="105">
        <v>134</v>
      </c>
    </row>
    <row r="186" spans="2:35" ht="18.75" x14ac:dyDescent="0.3">
      <c r="B186" s="124" t="s">
        <v>393</v>
      </c>
      <c r="C186" s="9" t="s">
        <v>402</v>
      </c>
      <c r="D186" s="7" t="str">
        <f t="shared" si="26"/>
        <v>Single-Tex GFK</v>
      </c>
      <c r="E186" s="9" t="s">
        <v>286</v>
      </c>
      <c r="F186" s="7"/>
      <c r="G186" s="36">
        <v>1</v>
      </c>
      <c r="H186" s="104"/>
      <c r="I186" s="10"/>
      <c r="J186" s="104"/>
      <c r="K186" s="104"/>
      <c r="L186" s="10"/>
      <c r="M186" s="104"/>
      <c r="N186" s="10"/>
      <c r="O186" s="104"/>
      <c r="P186" s="104"/>
      <c r="Q186" s="10"/>
      <c r="R186" s="106"/>
      <c r="S186" s="106"/>
      <c r="T186" s="106"/>
      <c r="U186" s="106"/>
      <c r="V186" s="106"/>
      <c r="W186" s="106"/>
      <c r="X186" s="10">
        <v>3</v>
      </c>
      <c r="Y186" s="104"/>
      <c r="Z186" s="104"/>
      <c r="AA186" s="23">
        <f t="shared" si="21"/>
        <v>40.46</v>
      </c>
      <c r="AB186" s="23">
        <v>34</v>
      </c>
      <c r="AC186" s="23">
        <f t="shared" si="27"/>
        <v>34</v>
      </c>
      <c r="AD186" s="104"/>
      <c r="AE186" s="104"/>
      <c r="AF186" s="23">
        <v>0.35</v>
      </c>
      <c r="AG186" s="105" t="str">
        <f t="shared" si="28"/>
        <v>Love Handle Micro 3</v>
      </c>
      <c r="AH186" s="105"/>
      <c r="AI186" s="105">
        <v>135</v>
      </c>
    </row>
    <row r="187" spans="2:35" ht="18.75" x14ac:dyDescent="0.3">
      <c r="B187" s="124" t="s">
        <v>394</v>
      </c>
      <c r="C187" s="9" t="s">
        <v>403</v>
      </c>
      <c r="D187" s="7" t="str">
        <f t="shared" si="26"/>
        <v>Dual-Tex GFK</v>
      </c>
      <c r="E187" s="9" t="s">
        <v>285</v>
      </c>
      <c r="F187" s="7"/>
      <c r="G187" s="36">
        <v>1</v>
      </c>
      <c r="H187" s="104"/>
      <c r="I187" s="10"/>
      <c r="J187" s="104"/>
      <c r="K187" s="104"/>
      <c r="L187" s="10"/>
      <c r="M187" s="104"/>
      <c r="N187" s="10"/>
      <c r="O187" s="104"/>
      <c r="P187" s="104"/>
      <c r="Q187" s="10"/>
      <c r="R187" s="106"/>
      <c r="S187" s="106"/>
      <c r="T187" s="106"/>
      <c r="U187" s="106"/>
      <c r="V187" s="106"/>
      <c r="W187" s="106"/>
      <c r="X187" s="10">
        <v>2</v>
      </c>
      <c r="Y187" s="104"/>
      <c r="Z187" s="104"/>
      <c r="AA187" s="23">
        <f t="shared" si="21"/>
        <v>34.51</v>
      </c>
      <c r="AB187" s="23">
        <v>29</v>
      </c>
      <c r="AC187" s="23">
        <f t="shared" si="27"/>
        <v>29</v>
      </c>
      <c r="AD187" s="104"/>
      <c r="AE187" s="104"/>
      <c r="AF187" s="23">
        <v>0.2</v>
      </c>
      <c r="AG187" s="105" t="str">
        <f t="shared" si="28"/>
        <v>Love Handle Nano 1</v>
      </c>
      <c r="AH187" s="105"/>
      <c r="AI187" s="105">
        <v>136</v>
      </c>
    </row>
    <row r="188" spans="2:35" ht="18.75" x14ac:dyDescent="0.3">
      <c r="B188" s="124" t="s">
        <v>395</v>
      </c>
      <c r="C188" s="9" t="s">
        <v>403</v>
      </c>
      <c r="D188" s="7" t="str">
        <f t="shared" si="26"/>
        <v>Single-Tex GFK</v>
      </c>
      <c r="E188" s="9" t="s">
        <v>286</v>
      </c>
      <c r="F188" s="7"/>
      <c r="G188" s="36">
        <v>1</v>
      </c>
      <c r="H188" s="104"/>
      <c r="I188" s="10"/>
      <c r="J188" s="104"/>
      <c r="K188" s="104"/>
      <c r="L188" s="10"/>
      <c r="M188" s="104"/>
      <c r="N188" s="10"/>
      <c r="O188" s="104"/>
      <c r="P188" s="104"/>
      <c r="Q188" s="10"/>
      <c r="R188" s="106"/>
      <c r="S188" s="106"/>
      <c r="T188" s="106"/>
      <c r="U188" s="106"/>
      <c r="V188" s="106"/>
      <c r="W188" s="106"/>
      <c r="X188" s="10">
        <v>2</v>
      </c>
      <c r="Y188" s="104"/>
      <c r="Z188" s="104"/>
      <c r="AA188" s="23">
        <f t="shared" si="21"/>
        <v>28.56</v>
      </c>
      <c r="AB188" s="23">
        <v>24</v>
      </c>
      <c r="AC188" s="23">
        <f t="shared" si="27"/>
        <v>24</v>
      </c>
      <c r="AD188" s="104"/>
      <c r="AE188" s="104"/>
      <c r="AF188" s="23">
        <v>0.2</v>
      </c>
      <c r="AG188" s="105" t="str">
        <f t="shared" si="28"/>
        <v>Love Handle Nano 1</v>
      </c>
      <c r="AH188" s="105"/>
      <c r="AI188" s="105">
        <v>137</v>
      </c>
    </row>
    <row r="189" spans="2:35" ht="18.75" x14ac:dyDescent="0.3">
      <c r="B189" s="124" t="s">
        <v>396</v>
      </c>
      <c r="C189" s="9" t="s">
        <v>404</v>
      </c>
      <c r="D189" s="7" t="str">
        <f t="shared" si="26"/>
        <v>Dual-Tex GFK</v>
      </c>
      <c r="E189" s="9" t="s">
        <v>285</v>
      </c>
      <c r="F189" s="7"/>
      <c r="G189" s="36">
        <v>1</v>
      </c>
      <c r="H189" s="104"/>
      <c r="I189" s="10"/>
      <c r="J189" s="104"/>
      <c r="K189" s="104"/>
      <c r="L189" s="10"/>
      <c r="M189" s="104"/>
      <c r="N189" s="10"/>
      <c r="O189" s="104"/>
      <c r="P189" s="104"/>
      <c r="Q189" s="10"/>
      <c r="R189" s="106"/>
      <c r="S189" s="106"/>
      <c r="T189" s="106"/>
      <c r="U189" s="106"/>
      <c r="V189" s="106"/>
      <c r="W189" s="106"/>
      <c r="X189" s="10">
        <v>2</v>
      </c>
      <c r="Y189" s="104"/>
      <c r="Z189" s="104"/>
      <c r="AA189" s="23">
        <f t="shared" si="21"/>
        <v>34.51</v>
      </c>
      <c r="AB189" s="23">
        <v>29</v>
      </c>
      <c r="AC189" s="23">
        <f t="shared" si="27"/>
        <v>29</v>
      </c>
      <c r="AD189" s="104"/>
      <c r="AE189" s="104"/>
      <c r="AF189" s="23">
        <v>0.2</v>
      </c>
      <c r="AG189" s="105" t="str">
        <f t="shared" si="28"/>
        <v>Love Handle Nano 2</v>
      </c>
      <c r="AH189" s="105"/>
      <c r="AI189" s="105">
        <v>138</v>
      </c>
    </row>
    <row r="190" spans="2:35" ht="18.75" x14ac:dyDescent="0.3">
      <c r="B190" s="124" t="s">
        <v>397</v>
      </c>
      <c r="C190" s="9" t="s">
        <v>404</v>
      </c>
      <c r="D190" s="7" t="str">
        <f t="shared" si="26"/>
        <v>Single-Tex GFK</v>
      </c>
      <c r="E190" s="9" t="s">
        <v>286</v>
      </c>
      <c r="F190" s="7"/>
      <c r="G190" s="36">
        <v>1</v>
      </c>
      <c r="H190" s="104"/>
      <c r="I190" s="10"/>
      <c r="J190" s="104"/>
      <c r="K190" s="104"/>
      <c r="L190" s="10"/>
      <c r="M190" s="104"/>
      <c r="N190" s="10"/>
      <c r="O190" s="104"/>
      <c r="P190" s="104"/>
      <c r="Q190" s="10"/>
      <c r="R190" s="106"/>
      <c r="S190" s="106"/>
      <c r="T190" s="106"/>
      <c r="U190" s="106"/>
      <c r="V190" s="106"/>
      <c r="W190" s="106"/>
      <c r="X190" s="10">
        <v>2</v>
      </c>
      <c r="Y190" s="104"/>
      <c r="Z190" s="104"/>
      <c r="AA190" s="23">
        <f t="shared" si="21"/>
        <v>28.56</v>
      </c>
      <c r="AB190" s="23">
        <v>24</v>
      </c>
      <c r="AC190" s="23">
        <f t="shared" si="27"/>
        <v>24</v>
      </c>
      <c r="AD190" s="104"/>
      <c r="AE190" s="104"/>
      <c r="AF190" s="23">
        <v>0.2</v>
      </c>
      <c r="AG190" s="105" t="str">
        <f t="shared" si="28"/>
        <v>Love Handle Nano 2</v>
      </c>
      <c r="AH190" s="105"/>
      <c r="AI190" s="105">
        <v>139</v>
      </c>
    </row>
    <row r="191" spans="2:35" ht="18.75" x14ac:dyDescent="0.3">
      <c r="B191" s="124" t="s">
        <v>398</v>
      </c>
      <c r="C191" s="9" t="s">
        <v>405</v>
      </c>
      <c r="D191" s="7" t="str">
        <f t="shared" si="26"/>
        <v>Dual-Tex GFK</v>
      </c>
      <c r="E191" s="9" t="s">
        <v>285</v>
      </c>
      <c r="F191" s="7"/>
      <c r="G191" s="36">
        <v>1</v>
      </c>
      <c r="H191" s="104"/>
      <c r="I191" s="10"/>
      <c r="J191" s="104"/>
      <c r="K191" s="104"/>
      <c r="L191" s="10"/>
      <c r="M191" s="104"/>
      <c r="N191" s="10"/>
      <c r="O191" s="104"/>
      <c r="P191" s="104"/>
      <c r="Q191" s="10"/>
      <c r="R191" s="106"/>
      <c r="S191" s="106"/>
      <c r="T191" s="106"/>
      <c r="U191" s="106"/>
      <c r="V191" s="106"/>
      <c r="W191" s="106"/>
      <c r="X191" s="10">
        <v>2</v>
      </c>
      <c r="Y191" s="104"/>
      <c r="Z191" s="104"/>
      <c r="AA191" s="23">
        <f t="shared" si="21"/>
        <v>34.51</v>
      </c>
      <c r="AB191" s="23">
        <v>29</v>
      </c>
      <c r="AC191" s="23">
        <f t="shared" si="27"/>
        <v>29</v>
      </c>
      <c r="AD191" s="104"/>
      <c r="AE191" s="104"/>
      <c r="AF191" s="23">
        <v>0.2</v>
      </c>
      <c r="AG191" s="105" t="str">
        <f t="shared" si="28"/>
        <v>Love Handle Nano 3</v>
      </c>
      <c r="AH191" s="105"/>
      <c r="AI191" s="105">
        <v>140</v>
      </c>
    </row>
    <row r="192" spans="2:35" ht="18.75" x14ac:dyDescent="0.3">
      <c r="B192" s="124" t="s">
        <v>399</v>
      </c>
      <c r="C192" s="9" t="s">
        <v>405</v>
      </c>
      <c r="D192" s="7" t="str">
        <f t="shared" si="26"/>
        <v>Single-Tex GFK</v>
      </c>
      <c r="E192" s="9" t="s">
        <v>286</v>
      </c>
      <c r="F192" s="7"/>
      <c r="G192" s="36">
        <v>1</v>
      </c>
      <c r="H192" s="104"/>
      <c r="I192" s="10"/>
      <c r="J192" s="104"/>
      <c r="K192" s="104"/>
      <c r="L192" s="10"/>
      <c r="M192" s="104"/>
      <c r="N192" s="10"/>
      <c r="O192" s="104"/>
      <c r="P192" s="104"/>
      <c r="Q192" s="10"/>
      <c r="R192" s="106"/>
      <c r="S192" s="106"/>
      <c r="T192" s="106"/>
      <c r="U192" s="106"/>
      <c r="V192" s="106"/>
      <c r="W192" s="106"/>
      <c r="X192" s="10">
        <v>2</v>
      </c>
      <c r="Y192" s="104"/>
      <c r="Z192" s="104"/>
      <c r="AA192" s="23">
        <f t="shared" si="21"/>
        <v>28.56</v>
      </c>
      <c r="AB192" s="23">
        <v>24</v>
      </c>
      <c r="AC192" s="23">
        <f t="shared" si="27"/>
        <v>24</v>
      </c>
      <c r="AD192" s="104"/>
      <c r="AE192" s="104"/>
      <c r="AF192" s="23">
        <v>0.2</v>
      </c>
      <c r="AG192" s="105" t="str">
        <f t="shared" si="28"/>
        <v>Love Handle Nano 3</v>
      </c>
      <c r="AH192" s="105"/>
      <c r="AI192" s="105">
        <v>141</v>
      </c>
    </row>
    <row r="193" spans="2:35" ht="18.75" x14ac:dyDescent="0.3">
      <c r="B193" s="124" t="s">
        <v>441</v>
      </c>
      <c r="C193" s="7" t="s">
        <v>428</v>
      </c>
      <c r="D193" s="7" t="str">
        <f t="shared" si="26"/>
        <v>Dual-Tex GFK</v>
      </c>
      <c r="E193" s="9" t="s">
        <v>285</v>
      </c>
      <c r="F193" s="7"/>
      <c r="G193" s="7">
        <v>1</v>
      </c>
      <c r="H193" s="6"/>
      <c r="I193" s="10"/>
      <c r="J193" s="10"/>
      <c r="K193" s="10"/>
      <c r="L193" s="10"/>
      <c r="M193" s="10"/>
      <c r="N193" s="10"/>
      <c r="O193" s="104"/>
      <c r="P193" s="104"/>
      <c r="Q193" s="10"/>
      <c r="R193" s="106"/>
      <c r="S193" s="106"/>
      <c r="T193" s="106"/>
      <c r="U193" s="106"/>
      <c r="V193" s="106"/>
      <c r="W193" s="106"/>
      <c r="X193" s="10">
        <v>8</v>
      </c>
      <c r="Y193" s="104"/>
      <c r="Z193" s="104"/>
      <c r="AA193" s="23">
        <f t="shared" si="21"/>
        <v>380.79999999999995</v>
      </c>
      <c r="AB193" s="23">
        <v>320</v>
      </c>
      <c r="AC193" s="23">
        <f t="shared" si="27"/>
        <v>320</v>
      </c>
      <c r="AD193" s="104"/>
      <c r="AE193" s="104"/>
      <c r="AF193" s="23">
        <v>3</v>
      </c>
      <c r="AG193" s="105" t="str">
        <f t="shared" si="28"/>
        <v>Bones 1</v>
      </c>
      <c r="AH193" s="105"/>
      <c r="AI193" s="105">
        <v>142</v>
      </c>
    </row>
    <row r="194" spans="2:35" ht="18.75" x14ac:dyDescent="0.3">
      <c r="B194" s="124" t="s">
        <v>442</v>
      </c>
      <c r="C194" s="9" t="s">
        <v>428</v>
      </c>
      <c r="D194" s="7" t="str">
        <f t="shared" si="26"/>
        <v>Single-Tex GFK</v>
      </c>
      <c r="E194" s="9" t="s">
        <v>286</v>
      </c>
      <c r="F194" s="7"/>
      <c r="G194" s="36">
        <v>1</v>
      </c>
      <c r="H194" s="6"/>
      <c r="I194" s="10"/>
      <c r="J194" s="10"/>
      <c r="K194" s="10"/>
      <c r="L194" s="10"/>
      <c r="M194" s="10"/>
      <c r="N194" s="10"/>
      <c r="O194" s="104"/>
      <c r="P194" s="104"/>
      <c r="Q194" s="10"/>
      <c r="R194" s="106"/>
      <c r="S194" s="106"/>
      <c r="T194" s="106"/>
      <c r="U194" s="106"/>
      <c r="V194" s="106"/>
      <c r="W194" s="106"/>
      <c r="X194" s="10">
        <v>8</v>
      </c>
      <c r="Y194" s="104"/>
      <c r="Z194" s="104"/>
      <c r="AA194" s="23">
        <f t="shared" si="21"/>
        <v>326.06</v>
      </c>
      <c r="AB194" s="23">
        <v>274</v>
      </c>
      <c r="AC194" s="23">
        <f t="shared" si="27"/>
        <v>274</v>
      </c>
      <c r="AD194" s="104"/>
      <c r="AE194" s="104"/>
      <c r="AF194" s="23">
        <v>3</v>
      </c>
      <c r="AG194" s="105" t="str">
        <f t="shared" si="28"/>
        <v>Bones 1</v>
      </c>
      <c r="AH194" s="105"/>
      <c r="AI194" s="105">
        <v>143</v>
      </c>
    </row>
    <row r="195" spans="2:35" ht="18.75" x14ac:dyDescent="0.3">
      <c r="B195" s="124" t="s">
        <v>443</v>
      </c>
      <c r="C195" s="9" t="s">
        <v>429</v>
      </c>
      <c r="D195" s="7" t="str">
        <f t="shared" si="26"/>
        <v>Dual-Tex GFK</v>
      </c>
      <c r="E195" s="9" t="s">
        <v>285</v>
      </c>
      <c r="F195" s="7"/>
      <c r="G195" s="36">
        <v>1</v>
      </c>
      <c r="H195" s="6"/>
      <c r="I195" s="10"/>
      <c r="J195" s="10"/>
      <c r="K195" s="10"/>
      <c r="L195" s="10"/>
      <c r="M195" s="10"/>
      <c r="N195" s="10"/>
      <c r="O195" s="104"/>
      <c r="P195" s="104"/>
      <c r="Q195" s="10"/>
      <c r="R195" s="106"/>
      <c r="S195" s="106"/>
      <c r="T195" s="106"/>
      <c r="U195" s="106"/>
      <c r="V195" s="106"/>
      <c r="W195" s="106"/>
      <c r="X195" s="10">
        <v>8</v>
      </c>
      <c r="Y195" s="104"/>
      <c r="Z195" s="104"/>
      <c r="AA195" s="23">
        <f t="shared" si="21"/>
        <v>358.19</v>
      </c>
      <c r="AB195" s="23">
        <v>301</v>
      </c>
      <c r="AC195" s="23">
        <f t="shared" si="27"/>
        <v>301</v>
      </c>
      <c r="AD195" s="104"/>
      <c r="AE195" s="104"/>
      <c r="AF195" s="23">
        <v>2.4</v>
      </c>
      <c r="AG195" s="105" t="str">
        <f t="shared" si="28"/>
        <v>Bones 2</v>
      </c>
      <c r="AH195" s="105"/>
      <c r="AI195" s="105">
        <v>144</v>
      </c>
    </row>
    <row r="196" spans="2:35" ht="18.75" x14ac:dyDescent="0.3">
      <c r="B196" s="124" t="s">
        <v>444</v>
      </c>
      <c r="C196" s="9" t="s">
        <v>429</v>
      </c>
      <c r="D196" s="7" t="str">
        <f t="shared" si="26"/>
        <v>Single-Tex GFK</v>
      </c>
      <c r="E196" s="9" t="s">
        <v>286</v>
      </c>
      <c r="F196" s="7"/>
      <c r="G196" s="36">
        <v>1</v>
      </c>
      <c r="H196" s="6"/>
      <c r="I196" s="10"/>
      <c r="J196" s="10"/>
      <c r="K196" s="10"/>
      <c r="L196" s="10"/>
      <c r="M196" s="10"/>
      <c r="N196" s="10"/>
      <c r="O196" s="104"/>
      <c r="P196" s="104"/>
      <c r="Q196" s="10"/>
      <c r="R196" s="106"/>
      <c r="S196" s="106"/>
      <c r="T196" s="106"/>
      <c r="U196" s="106"/>
      <c r="V196" s="106"/>
      <c r="W196" s="106"/>
      <c r="X196" s="10">
        <v>8</v>
      </c>
      <c r="Y196" s="104"/>
      <c r="Z196" s="104"/>
      <c r="AA196" s="23">
        <f t="shared" si="21"/>
        <v>302.26</v>
      </c>
      <c r="AB196" s="23">
        <v>254</v>
      </c>
      <c r="AC196" s="23">
        <f t="shared" si="27"/>
        <v>254</v>
      </c>
      <c r="AD196" s="104"/>
      <c r="AE196" s="104"/>
      <c r="AF196" s="23">
        <v>2.4</v>
      </c>
      <c r="AG196" s="105" t="str">
        <f t="shared" si="28"/>
        <v>Bones 2</v>
      </c>
      <c r="AH196" s="105"/>
      <c r="AI196" s="105">
        <v>145</v>
      </c>
    </row>
    <row r="197" spans="2:35" ht="18.75" x14ac:dyDescent="0.3">
      <c r="B197" s="124" t="s">
        <v>445</v>
      </c>
      <c r="C197" s="9" t="s">
        <v>430</v>
      </c>
      <c r="D197" s="7" t="str">
        <f t="shared" si="26"/>
        <v>Dual-Tex GFK</v>
      </c>
      <c r="E197" s="9" t="s">
        <v>285</v>
      </c>
      <c r="F197" s="7"/>
      <c r="G197" s="36">
        <v>1</v>
      </c>
      <c r="H197" s="6"/>
      <c r="I197" s="10"/>
      <c r="J197" s="10"/>
      <c r="K197" s="10"/>
      <c r="L197" s="10"/>
      <c r="M197" s="10"/>
      <c r="N197" s="10"/>
      <c r="O197" s="104"/>
      <c r="P197" s="104"/>
      <c r="Q197" s="10"/>
      <c r="R197" s="106"/>
      <c r="S197" s="106"/>
      <c r="T197" s="106"/>
      <c r="U197" s="106"/>
      <c r="V197" s="106"/>
      <c r="W197" s="106"/>
      <c r="X197" s="10">
        <v>8</v>
      </c>
      <c r="Y197" s="104"/>
      <c r="Z197" s="104"/>
      <c r="AA197" s="23">
        <f t="shared" si="21"/>
        <v>335.58</v>
      </c>
      <c r="AB197" s="23">
        <v>282</v>
      </c>
      <c r="AC197" s="23">
        <f t="shared" si="27"/>
        <v>282</v>
      </c>
      <c r="AD197" s="104"/>
      <c r="AE197" s="104"/>
      <c r="AF197" s="23">
        <v>2.5499999999999998</v>
      </c>
      <c r="AG197" s="105" t="str">
        <f t="shared" si="28"/>
        <v>Bones 3</v>
      </c>
      <c r="AH197" s="105"/>
      <c r="AI197" s="105">
        <v>146</v>
      </c>
    </row>
    <row r="198" spans="2:35" ht="18.75" x14ac:dyDescent="0.3">
      <c r="B198" s="124" t="s">
        <v>446</v>
      </c>
      <c r="C198" s="9" t="s">
        <v>430</v>
      </c>
      <c r="D198" s="7" t="str">
        <f t="shared" si="26"/>
        <v>Single-Tex GFK</v>
      </c>
      <c r="E198" s="9" t="s">
        <v>286</v>
      </c>
      <c r="F198" s="7"/>
      <c r="G198" s="36">
        <v>1</v>
      </c>
      <c r="H198" s="6"/>
      <c r="I198" s="10"/>
      <c r="J198" s="10"/>
      <c r="K198" s="10"/>
      <c r="L198" s="10"/>
      <c r="M198" s="10"/>
      <c r="N198" s="10"/>
      <c r="O198" s="104"/>
      <c r="P198" s="104"/>
      <c r="Q198" s="10"/>
      <c r="R198" s="106"/>
      <c r="S198" s="106"/>
      <c r="T198" s="106"/>
      <c r="U198" s="106"/>
      <c r="V198" s="106"/>
      <c r="W198" s="106"/>
      <c r="X198" s="10">
        <v>8</v>
      </c>
      <c r="Y198" s="104"/>
      <c r="Z198" s="104"/>
      <c r="AA198" s="23">
        <f t="shared" si="21"/>
        <v>282.02999999999997</v>
      </c>
      <c r="AB198" s="23">
        <v>237</v>
      </c>
      <c r="AC198" s="23">
        <f t="shared" si="27"/>
        <v>237</v>
      </c>
      <c r="AD198" s="104"/>
      <c r="AE198" s="104"/>
      <c r="AF198" s="23">
        <v>2.5499999999999998</v>
      </c>
      <c r="AG198" s="105" t="str">
        <f t="shared" si="28"/>
        <v>Bones 3</v>
      </c>
      <c r="AH198" s="105"/>
      <c r="AI198" s="105">
        <v>147</v>
      </c>
    </row>
    <row r="199" spans="2:35" ht="18.75" x14ac:dyDescent="0.3">
      <c r="B199" s="124" t="s">
        <v>447</v>
      </c>
      <c r="C199" s="9" t="s">
        <v>431</v>
      </c>
      <c r="D199" s="7" t="str">
        <f t="shared" si="26"/>
        <v>Dual-Tex GFK</v>
      </c>
      <c r="E199" s="9" t="s">
        <v>285</v>
      </c>
      <c r="F199" s="7"/>
      <c r="G199" s="36">
        <v>1</v>
      </c>
      <c r="H199" s="6"/>
      <c r="I199" s="10"/>
      <c r="J199" s="10"/>
      <c r="K199" s="10"/>
      <c r="L199" s="10"/>
      <c r="M199" s="10"/>
      <c r="N199" s="10"/>
      <c r="O199" s="104"/>
      <c r="P199" s="104"/>
      <c r="Q199" s="10"/>
      <c r="R199" s="106"/>
      <c r="S199" s="106"/>
      <c r="T199" s="106"/>
      <c r="U199" s="106"/>
      <c r="V199" s="106"/>
      <c r="W199" s="106"/>
      <c r="X199" s="10">
        <v>7</v>
      </c>
      <c r="Y199" s="104"/>
      <c r="Z199" s="104"/>
      <c r="AA199" s="23">
        <f t="shared" si="21"/>
        <v>320.11</v>
      </c>
      <c r="AB199" s="23">
        <v>269</v>
      </c>
      <c r="AC199" s="23">
        <f t="shared" si="27"/>
        <v>269</v>
      </c>
      <c r="AD199" s="104"/>
      <c r="AE199" s="104"/>
      <c r="AF199" s="23">
        <v>2.35</v>
      </c>
      <c r="AG199" s="105" t="str">
        <f t="shared" si="28"/>
        <v>Bones 4</v>
      </c>
      <c r="AH199" s="105"/>
      <c r="AI199" s="105">
        <v>148</v>
      </c>
    </row>
    <row r="200" spans="2:35" ht="18.75" x14ac:dyDescent="0.3">
      <c r="B200" s="124" t="s">
        <v>448</v>
      </c>
      <c r="C200" s="9" t="s">
        <v>431</v>
      </c>
      <c r="D200" s="7" t="str">
        <f t="shared" si="26"/>
        <v>Single-Tex GFK</v>
      </c>
      <c r="E200" s="9" t="s">
        <v>286</v>
      </c>
      <c r="F200" s="7"/>
      <c r="G200" s="36">
        <v>1</v>
      </c>
      <c r="H200" s="6"/>
      <c r="I200" s="10"/>
      <c r="J200" s="10"/>
      <c r="K200" s="10"/>
      <c r="L200" s="10"/>
      <c r="M200" s="10"/>
      <c r="N200" s="10"/>
      <c r="O200" s="104"/>
      <c r="P200" s="104"/>
      <c r="Q200" s="10"/>
      <c r="R200" s="106"/>
      <c r="S200" s="106"/>
      <c r="T200" s="106"/>
      <c r="U200" s="106"/>
      <c r="V200" s="106"/>
      <c r="W200" s="106"/>
      <c r="X200" s="10">
        <v>7</v>
      </c>
      <c r="Y200" s="104"/>
      <c r="Z200" s="104"/>
      <c r="AA200" s="23">
        <f t="shared" si="21"/>
        <v>268.94</v>
      </c>
      <c r="AB200" s="23">
        <v>226</v>
      </c>
      <c r="AC200" s="23">
        <f t="shared" si="27"/>
        <v>226</v>
      </c>
      <c r="AD200" s="104"/>
      <c r="AE200" s="104"/>
      <c r="AF200" s="23">
        <v>2.35</v>
      </c>
      <c r="AG200" s="105" t="str">
        <f t="shared" si="28"/>
        <v>Bones 4</v>
      </c>
      <c r="AH200" s="105"/>
      <c r="AI200" s="105">
        <v>149</v>
      </c>
    </row>
    <row r="201" spans="2:35" ht="18.75" x14ac:dyDescent="0.3">
      <c r="B201" s="124" t="s">
        <v>449</v>
      </c>
      <c r="C201" s="9" t="s">
        <v>432</v>
      </c>
      <c r="D201" s="7" t="str">
        <f t="shared" si="26"/>
        <v>Dual-Tex GFK</v>
      </c>
      <c r="E201" s="9" t="s">
        <v>285</v>
      </c>
      <c r="F201" s="7"/>
      <c r="G201" s="36">
        <v>1</v>
      </c>
      <c r="H201" s="6"/>
      <c r="I201" s="10"/>
      <c r="J201" s="10"/>
      <c r="K201" s="10"/>
      <c r="L201" s="11"/>
      <c r="M201" s="10"/>
      <c r="N201" s="11"/>
      <c r="O201" s="104"/>
      <c r="P201" s="104"/>
      <c r="Q201" s="11"/>
      <c r="R201" s="106"/>
      <c r="S201" s="106"/>
      <c r="T201" s="106"/>
      <c r="U201" s="106"/>
      <c r="V201" s="106"/>
      <c r="W201" s="106"/>
      <c r="X201" s="10">
        <v>7</v>
      </c>
      <c r="Y201" s="104"/>
      <c r="Z201" s="104"/>
      <c r="AA201" s="23">
        <f t="shared" si="21"/>
        <v>307.02</v>
      </c>
      <c r="AB201" s="23">
        <v>258</v>
      </c>
      <c r="AC201" s="23">
        <f t="shared" si="27"/>
        <v>258</v>
      </c>
      <c r="AD201" s="104"/>
      <c r="AE201" s="104"/>
      <c r="AF201" s="23">
        <v>1.95</v>
      </c>
      <c r="AG201" s="105" t="str">
        <f t="shared" si="28"/>
        <v>Bones 5</v>
      </c>
      <c r="AH201" s="105"/>
      <c r="AI201" s="105">
        <v>150</v>
      </c>
    </row>
    <row r="202" spans="2:35" ht="18.75" x14ac:dyDescent="0.3">
      <c r="B202" s="124" t="s">
        <v>450</v>
      </c>
      <c r="C202" s="9" t="s">
        <v>432</v>
      </c>
      <c r="D202" s="7" t="str">
        <f t="shared" si="26"/>
        <v>Single-Tex GFK</v>
      </c>
      <c r="E202" s="9" t="s">
        <v>286</v>
      </c>
      <c r="F202" s="7"/>
      <c r="G202" s="36">
        <v>1</v>
      </c>
      <c r="H202" s="104"/>
      <c r="I202" s="10"/>
      <c r="J202" s="104"/>
      <c r="K202" s="104"/>
      <c r="L202" s="10"/>
      <c r="M202" s="104"/>
      <c r="N202" s="10"/>
      <c r="O202" s="104"/>
      <c r="P202" s="104"/>
      <c r="Q202" s="10"/>
      <c r="R202" s="104"/>
      <c r="S202" s="104"/>
      <c r="T202" s="104"/>
      <c r="U202" s="104"/>
      <c r="V202" s="104"/>
      <c r="W202" s="104"/>
      <c r="X202" s="10">
        <v>7</v>
      </c>
      <c r="Y202" s="104"/>
      <c r="Z202" s="104"/>
      <c r="AA202" s="23">
        <f t="shared" si="21"/>
        <v>255.85</v>
      </c>
      <c r="AB202" s="23">
        <v>215</v>
      </c>
      <c r="AC202" s="23">
        <f t="shared" si="27"/>
        <v>215</v>
      </c>
      <c r="AD202" s="104"/>
      <c r="AE202" s="104"/>
      <c r="AF202" s="23">
        <v>1.95</v>
      </c>
      <c r="AG202" s="105" t="str">
        <f t="shared" si="28"/>
        <v>Bones 5</v>
      </c>
      <c r="AH202" s="105"/>
      <c r="AI202" s="105">
        <v>151</v>
      </c>
    </row>
    <row r="203" spans="2:35" ht="18.75" x14ac:dyDescent="0.3">
      <c r="B203" s="124" t="s">
        <v>451</v>
      </c>
      <c r="C203" s="9" t="s">
        <v>433</v>
      </c>
      <c r="D203" s="7" t="str">
        <f t="shared" si="26"/>
        <v>Dual-Tex GFK</v>
      </c>
      <c r="E203" s="9" t="s">
        <v>285</v>
      </c>
      <c r="F203" s="7"/>
      <c r="G203" s="36">
        <v>1</v>
      </c>
      <c r="H203" s="104"/>
      <c r="I203" s="10"/>
      <c r="J203" s="104"/>
      <c r="K203" s="104"/>
      <c r="L203" s="10"/>
      <c r="M203" s="104"/>
      <c r="N203" s="10"/>
      <c r="O203" s="104"/>
      <c r="P203" s="104"/>
      <c r="Q203" s="10"/>
      <c r="R203" s="104"/>
      <c r="S203" s="104"/>
      <c r="T203" s="104"/>
      <c r="U203" s="104"/>
      <c r="V203" s="104"/>
      <c r="W203" s="104"/>
      <c r="X203" s="10">
        <v>7</v>
      </c>
      <c r="Y203" s="104"/>
      <c r="Z203" s="104"/>
      <c r="AA203" s="23">
        <f t="shared" si="21"/>
        <v>307.02</v>
      </c>
      <c r="AB203" s="23">
        <v>258</v>
      </c>
      <c r="AC203" s="23">
        <f t="shared" si="27"/>
        <v>258</v>
      </c>
      <c r="AD203" s="104"/>
      <c r="AE203" s="104"/>
      <c r="AF203" s="23">
        <v>1.9</v>
      </c>
      <c r="AG203" s="105" t="str">
        <f t="shared" si="28"/>
        <v>Bones 6</v>
      </c>
      <c r="AH203" s="105"/>
      <c r="AI203" s="105">
        <v>152</v>
      </c>
    </row>
    <row r="204" spans="2:35" ht="18.75" x14ac:dyDescent="0.3">
      <c r="B204" s="124" t="s">
        <v>452</v>
      </c>
      <c r="C204" s="9" t="s">
        <v>433</v>
      </c>
      <c r="D204" s="7" t="str">
        <f t="shared" ref="D204:D256" si="29">CONCATENATE(E204,F204)</f>
        <v>Single-Tex GFK</v>
      </c>
      <c r="E204" s="9" t="s">
        <v>286</v>
      </c>
      <c r="F204" s="7"/>
      <c r="G204" s="36">
        <v>1</v>
      </c>
      <c r="H204" s="104"/>
      <c r="I204" s="10"/>
      <c r="J204" s="104"/>
      <c r="K204" s="104"/>
      <c r="L204" s="10"/>
      <c r="M204" s="104"/>
      <c r="N204" s="10"/>
      <c r="O204" s="104"/>
      <c r="P204" s="104"/>
      <c r="Q204" s="10"/>
      <c r="R204" s="104"/>
      <c r="S204" s="104"/>
      <c r="T204" s="104"/>
      <c r="U204" s="104"/>
      <c r="V204" s="104"/>
      <c r="W204" s="104"/>
      <c r="X204" s="10">
        <v>7</v>
      </c>
      <c r="Y204" s="104"/>
      <c r="Z204" s="104"/>
      <c r="AA204" s="23">
        <f t="shared" si="21"/>
        <v>255.85</v>
      </c>
      <c r="AB204" s="23">
        <v>215</v>
      </c>
      <c r="AC204" s="23">
        <f t="shared" si="27"/>
        <v>215</v>
      </c>
      <c r="AD204" s="104"/>
      <c r="AE204" s="104"/>
      <c r="AF204" s="23">
        <v>1.9</v>
      </c>
      <c r="AG204" s="105" t="str">
        <f t="shared" si="28"/>
        <v>Bones 6</v>
      </c>
      <c r="AH204" s="105"/>
      <c r="AI204" s="105">
        <v>153</v>
      </c>
    </row>
    <row r="205" spans="2:35" ht="18.75" x14ac:dyDescent="0.3">
      <c r="B205" s="124" t="s">
        <v>453</v>
      </c>
      <c r="C205" s="9" t="s">
        <v>434</v>
      </c>
      <c r="D205" s="7" t="str">
        <f t="shared" si="29"/>
        <v>Dual-Tex GFK</v>
      </c>
      <c r="E205" s="9" t="s">
        <v>285</v>
      </c>
      <c r="F205" s="7"/>
      <c r="G205" s="36">
        <v>1</v>
      </c>
      <c r="H205" s="104"/>
      <c r="I205" s="10"/>
      <c r="J205" s="104"/>
      <c r="K205" s="104"/>
      <c r="L205" s="10"/>
      <c r="M205" s="104"/>
      <c r="N205" s="10"/>
      <c r="O205" s="104"/>
      <c r="P205" s="104"/>
      <c r="Q205" s="10"/>
      <c r="R205" s="104"/>
      <c r="S205" s="104"/>
      <c r="T205" s="104"/>
      <c r="U205" s="104"/>
      <c r="V205" s="104"/>
      <c r="W205" s="104"/>
      <c r="X205" s="10">
        <v>7</v>
      </c>
      <c r="Y205" s="104"/>
      <c r="Z205" s="104"/>
      <c r="AA205" s="23">
        <f t="shared" si="21"/>
        <v>282.02999999999997</v>
      </c>
      <c r="AB205" s="23">
        <v>237</v>
      </c>
      <c r="AC205" s="23">
        <f t="shared" si="27"/>
        <v>237</v>
      </c>
      <c r="AD205" s="104"/>
      <c r="AE205" s="104"/>
      <c r="AF205" s="23">
        <v>1.55</v>
      </c>
      <c r="AG205" s="105" t="str">
        <f t="shared" si="28"/>
        <v>Bones 7</v>
      </c>
      <c r="AH205" s="105"/>
      <c r="AI205" s="105">
        <v>154</v>
      </c>
    </row>
    <row r="206" spans="2:35" ht="18.75" x14ac:dyDescent="0.3">
      <c r="B206" s="124" t="s">
        <v>454</v>
      </c>
      <c r="C206" s="9" t="s">
        <v>434</v>
      </c>
      <c r="D206" s="7" t="str">
        <f t="shared" si="29"/>
        <v>Single-Tex GFK</v>
      </c>
      <c r="E206" s="9" t="s">
        <v>286</v>
      </c>
      <c r="F206" s="7"/>
      <c r="G206" s="36">
        <v>1</v>
      </c>
      <c r="H206" s="104"/>
      <c r="I206" s="10"/>
      <c r="J206" s="104"/>
      <c r="K206" s="104"/>
      <c r="L206" s="10"/>
      <c r="M206" s="104"/>
      <c r="N206" s="10"/>
      <c r="O206" s="104"/>
      <c r="P206" s="104"/>
      <c r="Q206" s="10"/>
      <c r="R206" s="104"/>
      <c r="S206" s="104"/>
      <c r="T206" s="104"/>
      <c r="U206" s="104"/>
      <c r="V206" s="104"/>
      <c r="W206" s="104"/>
      <c r="X206" s="10">
        <v>7</v>
      </c>
      <c r="Y206" s="104"/>
      <c r="Z206" s="104"/>
      <c r="AA206" s="23">
        <f t="shared" si="21"/>
        <v>233.23999999999998</v>
      </c>
      <c r="AB206" s="23">
        <v>196</v>
      </c>
      <c r="AC206" s="23">
        <f t="shared" ref="AC206:AC218" si="30">AB206</f>
        <v>196</v>
      </c>
      <c r="AD206" s="104"/>
      <c r="AE206" s="104"/>
      <c r="AF206" s="23">
        <v>1.55</v>
      </c>
      <c r="AG206" s="105" t="str">
        <f t="shared" si="28"/>
        <v>Bones 7</v>
      </c>
      <c r="AH206" s="105"/>
      <c r="AI206" s="105">
        <v>155</v>
      </c>
    </row>
    <row r="207" spans="2:35" ht="18.75" x14ac:dyDescent="0.3">
      <c r="B207" s="124" t="s">
        <v>455</v>
      </c>
      <c r="C207" s="9" t="s">
        <v>435</v>
      </c>
      <c r="D207" s="7" t="str">
        <f t="shared" si="29"/>
        <v>Dual-Tex GFK</v>
      </c>
      <c r="E207" s="9" t="s">
        <v>285</v>
      </c>
      <c r="F207" s="7"/>
      <c r="G207" s="36">
        <v>1</v>
      </c>
      <c r="H207" s="104"/>
      <c r="I207" s="10"/>
      <c r="J207" s="104"/>
      <c r="K207" s="104"/>
      <c r="L207" s="10"/>
      <c r="M207" s="104"/>
      <c r="N207" s="10"/>
      <c r="O207" s="104"/>
      <c r="P207" s="104"/>
      <c r="Q207" s="10"/>
      <c r="R207" s="104"/>
      <c r="S207" s="104"/>
      <c r="T207" s="104"/>
      <c r="U207" s="104"/>
      <c r="V207" s="104"/>
      <c r="W207" s="104"/>
      <c r="X207" s="10">
        <v>7</v>
      </c>
      <c r="Y207" s="104"/>
      <c r="Z207" s="104"/>
      <c r="AA207" s="23">
        <f t="shared" si="21"/>
        <v>265.37</v>
      </c>
      <c r="AB207" s="23">
        <v>223</v>
      </c>
      <c r="AC207" s="23">
        <f t="shared" si="30"/>
        <v>223</v>
      </c>
      <c r="AD207" s="104"/>
      <c r="AE207" s="104"/>
      <c r="AF207" s="23">
        <v>1.5</v>
      </c>
      <c r="AG207" s="105" t="str">
        <f t="shared" si="28"/>
        <v>Bones 8</v>
      </c>
      <c r="AH207" s="105"/>
      <c r="AI207" s="105">
        <v>156</v>
      </c>
    </row>
    <row r="208" spans="2:35" ht="18.75" x14ac:dyDescent="0.3">
      <c r="B208" s="124" t="s">
        <v>456</v>
      </c>
      <c r="C208" s="9" t="s">
        <v>435</v>
      </c>
      <c r="D208" s="7" t="str">
        <f t="shared" si="29"/>
        <v>Single-Tex GFK</v>
      </c>
      <c r="E208" s="9" t="s">
        <v>286</v>
      </c>
      <c r="F208" s="7"/>
      <c r="G208" s="36">
        <v>1</v>
      </c>
      <c r="H208" s="104"/>
      <c r="I208" s="10"/>
      <c r="J208" s="104"/>
      <c r="K208" s="104"/>
      <c r="L208" s="10"/>
      <c r="M208" s="104"/>
      <c r="N208" s="10"/>
      <c r="O208" s="104"/>
      <c r="P208" s="104"/>
      <c r="Q208" s="10"/>
      <c r="R208" s="104"/>
      <c r="S208" s="104"/>
      <c r="T208" s="104"/>
      <c r="U208" s="104"/>
      <c r="V208" s="104"/>
      <c r="W208" s="104"/>
      <c r="X208" s="10">
        <v>7</v>
      </c>
      <c r="Y208" s="104"/>
      <c r="Z208" s="104"/>
      <c r="AA208" s="23">
        <f t="shared" si="21"/>
        <v>221.34</v>
      </c>
      <c r="AB208" s="23">
        <v>186</v>
      </c>
      <c r="AC208" s="23">
        <f t="shared" si="30"/>
        <v>186</v>
      </c>
      <c r="AD208" s="104"/>
      <c r="AE208" s="104"/>
      <c r="AF208" s="23">
        <v>1.5</v>
      </c>
      <c r="AG208" s="105" t="str">
        <f t="shared" si="28"/>
        <v>Bones 8</v>
      </c>
      <c r="AH208" s="105"/>
      <c r="AI208" s="105">
        <v>157</v>
      </c>
    </row>
    <row r="209" spans="2:35" ht="18.75" x14ac:dyDescent="0.3">
      <c r="B209" s="124" t="s">
        <v>457</v>
      </c>
      <c r="C209" s="9" t="s">
        <v>436</v>
      </c>
      <c r="D209" s="7" t="str">
        <f t="shared" si="29"/>
        <v>Dual-Tex GFK</v>
      </c>
      <c r="E209" s="9" t="s">
        <v>285</v>
      </c>
      <c r="F209" s="7"/>
      <c r="G209" s="36">
        <v>1</v>
      </c>
      <c r="H209" s="104"/>
      <c r="I209" s="10"/>
      <c r="J209" s="104"/>
      <c r="K209" s="104"/>
      <c r="L209" s="10"/>
      <c r="M209" s="104"/>
      <c r="N209" s="10"/>
      <c r="O209" s="104"/>
      <c r="P209" s="104"/>
      <c r="Q209" s="10"/>
      <c r="R209" s="104"/>
      <c r="S209" s="104"/>
      <c r="T209" s="104"/>
      <c r="U209" s="104"/>
      <c r="V209" s="104"/>
      <c r="W209" s="104"/>
      <c r="X209" s="10">
        <v>6</v>
      </c>
      <c r="Y209" s="104"/>
      <c r="Z209" s="104"/>
      <c r="AA209" s="23">
        <f t="shared" si="21"/>
        <v>265.37</v>
      </c>
      <c r="AB209" s="23">
        <v>223</v>
      </c>
      <c r="AC209" s="23">
        <f t="shared" si="30"/>
        <v>223</v>
      </c>
      <c r="AD209" s="104"/>
      <c r="AE209" s="104"/>
      <c r="AF209" s="23">
        <v>1.35</v>
      </c>
      <c r="AG209" s="105" t="str">
        <f t="shared" si="28"/>
        <v>Bones 9</v>
      </c>
      <c r="AH209" s="105"/>
      <c r="AI209" s="105">
        <v>158</v>
      </c>
    </row>
    <row r="210" spans="2:35" ht="18.75" x14ac:dyDescent="0.3">
      <c r="B210" s="124" t="s">
        <v>458</v>
      </c>
      <c r="C210" s="9" t="s">
        <v>436</v>
      </c>
      <c r="D210" s="7" t="str">
        <f t="shared" si="29"/>
        <v>Single-Tex GFK</v>
      </c>
      <c r="E210" s="9" t="s">
        <v>286</v>
      </c>
      <c r="F210" s="7"/>
      <c r="G210" s="36">
        <v>1</v>
      </c>
      <c r="H210" s="104"/>
      <c r="I210" s="10"/>
      <c r="J210" s="104"/>
      <c r="K210" s="104"/>
      <c r="L210" s="10"/>
      <c r="M210" s="104"/>
      <c r="N210" s="10"/>
      <c r="O210" s="104"/>
      <c r="P210" s="104"/>
      <c r="Q210" s="10"/>
      <c r="R210" s="104"/>
      <c r="S210" s="104"/>
      <c r="T210" s="104"/>
      <c r="U210" s="104"/>
      <c r="V210" s="104"/>
      <c r="W210" s="104"/>
      <c r="X210" s="10">
        <v>6</v>
      </c>
      <c r="Y210" s="104"/>
      <c r="Z210" s="104"/>
      <c r="AA210" s="23">
        <f t="shared" ref="AA210:AA218" si="31">AC210*($AA$3/100+1)</f>
        <v>221.34</v>
      </c>
      <c r="AB210" s="23">
        <v>186</v>
      </c>
      <c r="AC210" s="23">
        <f t="shared" si="30"/>
        <v>186</v>
      </c>
      <c r="AD210" s="104"/>
      <c r="AE210" s="104"/>
      <c r="AF210" s="23">
        <v>1.35</v>
      </c>
      <c r="AG210" s="105" t="str">
        <f t="shared" si="28"/>
        <v>Bones 9</v>
      </c>
      <c r="AH210" s="105"/>
      <c r="AI210" s="105">
        <v>159</v>
      </c>
    </row>
    <row r="211" spans="2:35" ht="18.75" x14ac:dyDescent="0.3">
      <c r="B211" s="124" t="s">
        <v>459</v>
      </c>
      <c r="C211" s="9" t="s">
        <v>437</v>
      </c>
      <c r="D211" s="7" t="str">
        <f t="shared" si="29"/>
        <v>Dual-Tex GFK</v>
      </c>
      <c r="E211" s="9" t="s">
        <v>285</v>
      </c>
      <c r="F211" s="7"/>
      <c r="G211" s="36">
        <v>1</v>
      </c>
      <c r="H211" s="104"/>
      <c r="I211" s="10"/>
      <c r="J211" s="104"/>
      <c r="K211" s="104"/>
      <c r="L211" s="10"/>
      <c r="M211" s="104"/>
      <c r="N211" s="10"/>
      <c r="O211" s="104"/>
      <c r="P211" s="104"/>
      <c r="Q211" s="10"/>
      <c r="R211" s="104"/>
      <c r="S211" s="104"/>
      <c r="T211" s="104"/>
      <c r="U211" s="104"/>
      <c r="V211" s="104"/>
      <c r="W211" s="104"/>
      <c r="X211" s="10">
        <v>6</v>
      </c>
      <c r="Y211" s="104"/>
      <c r="Z211" s="104"/>
      <c r="AA211" s="23">
        <f t="shared" si="31"/>
        <v>236.81</v>
      </c>
      <c r="AB211" s="23">
        <v>199</v>
      </c>
      <c r="AC211" s="23">
        <f t="shared" si="30"/>
        <v>199</v>
      </c>
      <c r="AD211" s="104"/>
      <c r="AE211" s="104"/>
      <c r="AF211" s="23">
        <v>1.1499999999999999</v>
      </c>
      <c r="AG211" s="105" t="str">
        <f t="shared" si="28"/>
        <v>Bones 10</v>
      </c>
      <c r="AH211" s="105"/>
      <c r="AI211" s="105">
        <v>160</v>
      </c>
    </row>
    <row r="212" spans="2:35" ht="18.75" x14ac:dyDescent="0.3">
      <c r="B212" s="124" t="s">
        <v>460</v>
      </c>
      <c r="C212" s="9" t="s">
        <v>437</v>
      </c>
      <c r="D212" s="7" t="str">
        <f t="shared" si="29"/>
        <v>Single-Tex GFK</v>
      </c>
      <c r="E212" s="9" t="s">
        <v>286</v>
      </c>
      <c r="F212" s="7"/>
      <c r="G212" s="36">
        <v>1</v>
      </c>
      <c r="H212" s="104"/>
      <c r="I212" s="10"/>
      <c r="J212" s="104"/>
      <c r="K212" s="104"/>
      <c r="L212" s="10"/>
      <c r="M212" s="104"/>
      <c r="N212" s="10"/>
      <c r="O212" s="104"/>
      <c r="P212" s="104"/>
      <c r="Q212" s="10"/>
      <c r="R212" s="104"/>
      <c r="S212" s="104"/>
      <c r="T212" s="104"/>
      <c r="U212" s="104"/>
      <c r="V212" s="104"/>
      <c r="W212" s="104"/>
      <c r="X212" s="10">
        <v>6</v>
      </c>
      <c r="Y212" s="104"/>
      <c r="Z212" s="104"/>
      <c r="AA212" s="23">
        <f t="shared" si="31"/>
        <v>198.73</v>
      </c>
      <c r="AB212" s="23">
        <v>167</v>
      </c>
      <c r="AC212" s="23">
        <f t="shared" si="30"/>
        <v>167</v>
      </c>
      <c r="AD212" s="104"/>
      <c r="AE212" s="104"/>
      <c r="AF212" s="23">
        <v>1.1499999999999999</v>
      </c>
      <c r="AG212" s="105" t="str">
        <f t="shared" si="28"/>
        <v>Bones 10</v>
      </c>
      <c r="AH212" s="105"/>
      <c r="AI212" s="105">
        <v>161</v>
      </c>
    </row>
    <row r="213" spans="2:35" ht="18.75" x14ac:dyDescent="0.3">
      <c r="B213" s="124" t="s">
        <v>461</v>
      </c>
      <c r="C213" s="7" t="s">
        <v>1164</v>
      </c>
      <c r="D213" s="7" t="str">
        <f t="shared" si="29"/>
        <v>Dual-Tex GFK</v>
      </c>
      <c r="E213" s="9" t="s">
        <v>285</v>
      </c>
      <c r="F213" s="7"/>
      <c r="G213" s="36">
        <v>1</v>
      </c>
      <c r="H213" s="104"/>
      <c r="I213" s="10"/>
      <c r="J213" s="104"/>
      <c r="K213" s="104"/>
      <c r="L213" s="10"/>
      <c r="M213" s="104"/>
      <c r="N213" s="10"/>
      <c r="O213" s="104"/>
      <c r="P213" s="104"/>
      <c r="Q213" s="10"/>
      <c r="R213" s="104"/>
      <c r="S213" s="104"/>
      <c r="T213" s="104"/>
      <c r="U213" s="104"/>
      <c r="V213" s="104"/>
      <c r="W213" s="104"/>
      <c r="X213" s="10">
        <v>7</v>
      </c>
      <c r="Y213" s="104"/>
      <c r="Z213" s="104"/>
      <c r="AA213" s="23">
        <f t="shared" si="31"/>
        <v>342.71999999999997</v>
      </c>
      <c r="AB213" s="23">
        <v>288</v>
      </c>
      <c r="AC213" s="23">
        <f t="shared" si="30"/>
        <v>288</v>
      </c>
      <c r="AD213" s="104"/>
      <c r="AE213" s="104"/>
      <c r="AF213" s="23">
        <v>2.85</v>
      </c>
      <c r="AG213" s="105" t="str">
        <f t="shared" si="28"/>
        <v>Northern Light 1</v>
      </c>
      <c r="AH213" s="105"/>
      <c r="AI213" s="105">
        <v>162</v>
      </c>
    </row>
    <row r="214" spans="2:35" ht="18.75" x14ac:dyDescent="0.3">
      <c r="B214" s="124" t="s">
        <v>462</v>
      </c>
      <c r="C214" s="7" t="s">
        <v>1164</v>
      </c>
      <c r="D214" s="7" t="str">
        <f t="shared" si="29"/>
        <v>Single-Tex GFK</v>
      </c>
      <c r="E214" s="9" t="s">
        <v>286</v>
      </c>
      <c r="F214" s="7"/>
      <c r="G214" s="36">
        <v>1</v>
      </c>
      <c r="H214" s="104"/>
      <c r="I214" s="10"/>
      <c r="J214" s="104"/>
      <c r="K214" s="104"/>
      <c r="L214" s="10"/>
      <c r="M214" s="104"/>
      <c r="N214" s="10"/>
      <c r="O214" s="104"/>
      <c r="P214" s="104"/>
      <c r="Q214" s="10"/>
      <c r="R214" s="104"/>
      <c r="S214" s="104"/>
      <c r="T214" s="104"/>
      <c r="U214" s="104"/>
      <c r="V214" s="104"/>
      <c r="W214" s="104"/>
      <c r="X214" s="10">
        <v>7</v>
      </c>
      <c r="Y214" s="104"/>
      <c r="Z214" s="104"/>
      <c r="AA214" s="23">
        <f t="shared" si="31"/>
        <v>287.97999999999996</v>
      </c>
      <c r="AB214" s="23">
        <v>242</v>
      </c>
      <c r="AC214" s="23">
        <f t="shared" si="30"/>
        <v>242</v>
      </c>
      <c r="AD214" s="104"/>
      <c r="AE214" s="104"/>
      <c r="AF214" s="23">
        <v>2.85</v>
      </c>
      <c r="AG214" s="105" t="str">
        <f t="shared" si="28"/>
        <v>Northern Light 1</v>
      </c>
      <c r="AH214" s="105"/>
      <c r="AI214" s="105">
        <v>163</v>
      </c>
    </row>
    <row r="215" spans="2:35" ht="18.75" x14ac:dyDescent="0.3">
      <c r="B215" s="124" t="s">
        <v>463</v>
      </c>
      <c r="C215" s="7" t="s">
        <v>1090</v>
      </c>
      <c r="D215" s="7" t="str">
        <f t="shared" si="29"/>
        <v>Dual-Tex GFK</v>
      </c>
      <c r="E215" s="9" t="s">
        <v>285</v>
      </c>
      <c r="F215" s="7"/>
      <c r="G215" s="36">
        <v>1</v>
      </c>
      <c r="H215" s="104"/>
      <c r="I215" s="10"/>
      <c r="J215" s="104"/>
      <c r="K215" s="104"/>
      <c r="L215" s="10"/>
      <c r="M215" s="104"/>
      <c r="N215" s="10"/>
      <c r="O215" s="104"/>
      <c r="P215" s="104"/>
      <c r="Q215" s="10"/>
      <c r="R215" s="104"/>
      <c r="S215" s="104"/>
      <c r="T215" s="104"/>
      <c r="U215" s="104"/>
      <c r="V215" s="104"/>
      <c r="W215" s="104"/>
      <c r="X215" s="10">
        <v>7</v>
      </c>
      <c r="Y215" s="104"/>
      <c r="Z215" s="104"/>
      <c r="AA215" s="23">
        <f t="shared" si="31"/>
        <v>302.26</v>
      </c>
      <c r="AB215" s="23">
        <v>254</v>
      </c>
      <c r="AC215" s="23">
        <f t="shared" si="30"/>
        <v>254</v>
      </c>
      <c r="AD215" s="104"/>
      <c r="AE215" s="104"/>
      <c r="AF215" s="23">
        <v>1.95</v>
      </c>
      <c r="AG215" s="105" t="str">
        <f t="shared" si="28"/>
        <v>Northern Light 2</v>
      </c>
      <c r="AH215" s="105"/>
      <c r="AI215" s="105">
        <v>164</v>
      </c>
    </row>
    <row r="216" spans="2:35" ht="18.75" x14ac:dyDescent="0.3">
      <c r="B216" s="124" t="s">
        <v>464</v>
      </c>
      <c r="C216" s="7" t="s">
        <v>1090</v>
      </c>
      <c r="D216" s="7" t="str">
        <f t="shared" si="29"/>
        <v>Single-Tex GFK</v>
      </c>
      <c r="E216" s="9" t="s">
        <v>286</v>
      </c>
      <c r="F216" s="7"/>
      <c r="G216" s="36">
        <v>1</v>
      </c>
      <c r="H216" s="104"/>
      <c r="I216" s="10"/>
      <c r="J216" s="104"/>
      <c r="K216" s="104"/>
      <c r="L216" s="10"/>
      <c r="M216" s="104"/>
      <c r="N216" s="10"/>
      <c r="O216" s="104"/>
      <c r="P216" s="104"/>
      <c r="Q216" s="10"/>
      <c r="R216" s="104"/>
      <c r="S216" s="104"/>
      <c r="T216" s="104"/>
      <c r="U216" s="104"/>
      <c r="V216" s="104"/>
      <c r="W216" s="104"/>
      <c r="X216" s="10">
        <v>7</v>
      </c>
      <c r="Y216" s="104"/>
      <c r="Z216" s="104"/>
      <c r="AA216" s="23">
        <f t="shared" si="31"/>
        <v>252.28</v>
      </c>
      <c r="AB216" s="23">
        <v>212</v>
      </c>
      <c r="AC216" s="23">
        <f t="shared" si="30"/>
        <v>212</v>
      </c>
      <c r="AD216" s="104"/>
      <c r="AE216" s="104"/>
      <c r="AF216" s="23">
        <v>1.95</v>
      </c>
      <c r="AG216" s="105" t="str">
        <f t="shared" si="28"/>
        <v>Northern Light 2</v>
      </c>
      <c r="AH216" s="105"/>
      <c r="AI216" s="105">
        <v>165</v>
      </c>
    </row>
    <row r="217" spans="2:35" ht="18.75" x14ac:dyDescent="0.3">
      <c r="B217" s="124" t="s">
        <v>465</v>
      </c>
      <c r="C217" s="7" t="s">
        <v>1091</v>
      </c>
      <c r="D217" s="7" t="str">
        <f t="shared" si="29"/>
        <v>Dual-Tex GFK</v>
      </c>
      <c r="E217" s="9" t="s">
        <v>285</v>
      </c>
      <c r="F217" s="7"/>
      <c r="G217" s="36">
        <v>1</v>
      </c>
      <c r="H217" s="104"/>
      <c r="I217" s="10"/>
      <c r="J217" s="104"/>
      <c r="K217" s="104"/>
      <c r="L217" s="10"/>
      <c r="M217" s="104"/>
      <c r="N217" s="10"/>
      <c r="O217" s="104"/>
      <c r="P217" s="104"/>
      <c r="Q217" s="10"/>
      <c r="R217" s="104"/>
      <c r="S217" s="104"/>
      <c r="T217" s="104"/>
      <c r="U217" s="104"/>
      <c r="V217" s="104"/>
      <c r="W217" s="104"/>
      <c r="X217" s="10">
        <v>6</v>
      </c>
      <c r="Y217" s="104"/>
      <c r="Z217" s="104"/>
      <c r="AA217" s="23">
        <f t="shared" si="31"/>
        <v>228.48</v>
      </c>
      <c r="AB217" s="23">
        <v>192</v>
      </c>
      <c r="AC217" s="23">
        <f t="shared" si="30"/>
        <v>192</v>
      </c>
      <c r="AD217" s="104"/>
      <c r="AE217" s="104"/>
      <c r="AF217" s="23">
        <v>1.35</v>
      </c>
      <c r="AG217" s="105" t="str">
        <f t="shared" si="28"/>
        <v>Northern Light 3</v>
      </c>
      <c r="AH217" s="105"/>
      <c r="AI217" s="105">
        <v>166</v>
      </c>
    </row>
    <row r="218" spans="2:35" ht="18.75" x14ac:dyDescent="0.3">
      <c r="B218" s="124" t="s">
        <v>466</v>
      </c>
      <c r="C218" s="7" t="s">
        <v>1091</v>
      </c>
      <c r="D218" s="7" t="str">
        <f t="shared" si="29"/>
        <v>Single-Tex GFK</v>
      </c>
      <c r="E218" s="9" t="s">
        <v>286</v>
      </c>
      <c r="F218" s="7"/>
      <c r="G218" s="36">
        <v>1</v>
      </c>
      <c r="H218" s="104"/>
      <c r="I218" s="10"/>
      <c r="J218" s="104"/>
      <c r="K218" s="104"/>
      <c r="L218" s="10"/>
      <c r="M218" s="104"/>
      <c r="N218" s="10"/>
      <c r="O218" s="104"/>
      <c r="P218" s="104"/>
      <c r="Q218" s="10"/>
      <c r="R218" s="104"/>
      <c r="S218" s="104"/>
      <c r="T218" s="104"/>
      <c r="U218" s="104"/>
      <c r="V218" s="104"/>
      <c r="W218" s="104"/>
      <c r="X218" s="10">
        <v>6</v>
      </c>
      <c r="Y218" s="104"/>
      <c r="Z218" s="104"/>
      <c r="AA218" s="23">
        <f t="shared" si="31"/>
        <v>191.59</v>
      </c>
      <c r="AB218" s="23">
        <v>161</v>
      </c>
      <c r="AC218" s="23">
        <f t="shared" si="30"/>
        <v>161</v>
      </c>
      <c r="AD218" s="104"/>
      <c r="AE218" s="104"/>
      <c r="AF218" s="23">
        <v>1.35</v>
      </c>
      <c r="AG218" s="105" t="str">
        <f t="shared" si="28"/>
        <v>Northern Light 3</v>
      </c>
      <c r="AH218" s="105"/>
      <c r="AI218" s="105">
        <v>167</v>
      </c>
    </row>
    <row r="219" spans="2:35" ht="18.75" x14ac:dyDescent="0.3">
      <c r="B219" s="148" t="s">
        <v>105</v>
      </c>
      <c r="C219" s="9" t="s">
        <v>197</v>
      </c>
      <c r="D219" s="7" t="str">
        <f t="shared" si="29"/>
        <v/>
      </c>
      <c r="E219" s="9"/>
      <c r="F219" s="7"/>
      <c r="G219" s="9"/>
      <c r="H219" s="6"/>
      <c r="I219" s="10"/>
      <c r="J219" s="10"/>
      <c r="K219" s="10"/>
      <c r="L219" s="10"/>
      <c r="M219" s="10"/>
      <c r="N219" s="10"/>
      <c r="O219" s="104"/>
      <c r="P219" s="104"/>
      <c r="Q219" s="10"/>
      <c r="R219" s="106"/>
      <c r="S219" s="106"/>
      <c r="T219" s="106"/>
      <c r="U219" s="106"/>
      <c r="V219" s="106"/>
      <c r="W219" s="106"/>
      <c r="X219" s="10"/>
      <c r="Y219" s="104"/>
      <c r="Z219" s="104"/>
      <c r="AA219" s="23">
        <f t="shared" ref="AA219:AA248" si="32">AC219*($AA$3/100+1)</f>
        <v>0</v>
      </c>
      <c r="AB219" s="23"/>
      <c r="AC219" s="23">
        <f>AB219*(1+HOLDS!$Z$303/100)</f>
        <v>0</v>
      </c>
      <c r="AD219" s="104"/>
      <c r="AE219" s="104"/>
      <c r="AF219" s="23"/>
      <c r="AG219" s="105" t="str">
        <f t="shared" si="28"/>
        <v/>
      </c>
      <c r="AH219" s="105"/>
      <c r="AI219" s="105">
        <v>168</v>
      </c>
    </row>
    <row r="220" spans="2:35" ht="18.75" x14ac:dyDescent="0.3">
      <c r="B220" s="126" t="s">
        <v>136</v>
      </c>
      <c r="C220" s="9" t="s">
        <v>143</v>
      </c>
      <c r="D220" s="7" t="str">
        <f t="shared" si="29"/>
        <v>FINGERBOARD</v>
      </c>
      <c r="E220" s="9" t="s">
        <v>231</v>
      </c>
      <c r="F220" s="7" t="str">
        <f t="shared" si="23"/>
        <v/>
      </c>
      <c r="G220" s="9">
        <v>1</v>
      </c>
      <c r="H220" s="6">
        <v>2</v>
      </c>
      <c r="I220" s="10"/>
      <c r="J220" s="10"/>
      <c r="K220" s="10"/>
      <c r="L220" s="10"/>
      <c r="M220" s="10"/>
      <c r="N220" s="10"/>
      <c r="O220" s="104"/>
      <c r="P220" s="104"/>
      <c r="Q220" s="10"/>
      <c r="R220" s="106"/>
      <c r="S220" s="106"/>
      <c r="T220" s="106"/>
      <c r="U220" s="106"/>
      <c r="V220" s="106"/>
      <c r="W220" s="106"/>
      <c r="X220" s="10">
        <v>4</v>
      </c>
      <c r="Y220" s="104"/>
      <c r="Z220" s="104"/>
      <c r="AA220" s="23">
        <f t="shared" si="32"/>
        <v>80.92</v>
      </c>
      <c r="AB220" s="23">
        <v>68</v>
      </c>
      <c r="AC220" s="23">
        <f>AB220*(1+HOLDS!$Z$303/100)</f>
        <v>68</v>
      </c>
      <c r="AD220" s="104"/>
      <c r="AE220" s="104"/>
      <c r="AF220" s="23">
        <v>2.8</v>
      </c>
      <c r="AG220" s="105" t="str">
        <f t="shared" si="28"/>
        <v>T-Bone</v>
      </c>
      <c r="AH220" s="105"/>
      <c r="AI220" s="105">
        <v>169</v>
      </c>
    </row>
    <row r="221" spans="2:35" ht="18.75" x14ac:dyDescent="0.3">
      <c r="B221" s="126" t="s">
        <v>137</v>
      </c>
      <c r="C221" s="9" t="s">
        <v>138</v>
      </c>
      <c r="D221" s="7" t="str">
        <f t="shared" si="29"/>
        <v>FINGERBOARD</v>
      </c>
      <c r="E221" s="9" t="s">
        <v>231</v>
      </c>
      <c r="F221" s="7" t="str">
        <f t="shared" si="23"/>
        <v/>
      </c>
      <c r="G221" s="9">
        <v>1</v>
      </c>
      <c r="H221" s="6">
        <v>2</v>
      </c>
      <c r="I221" s="10"/>
      <c r="J221" s="10"/>
      <c r="K221" s="10"/>
      <c r="L221" s="10"/>
      <c r="M221" s="10"/>
      <c r="N221" s="10"/>
      <c r="O221" s="104"/>
      <c r="P221" s="104"/>
      <c r="Q221" s="10"/>
      <c r="R221" s="106"/>
      <c r="S221" s="106"/>
      <c r="T221" s="106"/>
      <c r="U221" s="106"/>
      <c r="V221" s="106"/>
      <c r="W221" s="106"/>
      <c r="X221" s="10">
        <v>4</v>
      </c>
      <c r="Y221" s="104"/>
      <c r="Z221" s="104"/>
      <c r="AA221" s="23">
        <f t="shared" si="32"/>
        <v>103.53</v>
      </c>
      <c r="AB221" s="23">
        <v>87</v>
      </c>
      <c r="AC221" s="23">
        <f>AB221*(1+HOLDS!$Z$303/100)</f>
        <v>87</v>
      </c>
      <c r="AD221" s="104"/>
      <c r="AE221" s="104"/>
      <c r="AF221" s="23">
        <v>3</v>
      </c>
      <c r="AG221" s="105" t="str">
        <f t="shared" si="28"/>
        <v>T-Bone Set</v>
      </c>
      <c r="AH221" s="105"/>
      <c r="AI221" s="105">
        <v>170</v>
      </c>
    </row>
    <row r="222" spans="2:35" ht="18.75" x14ac:dyDescent="0.3">
      <c r="B222" s="126" t="s">
        <v>145</v>
      </c>
      <c r="C222" s="9" t="s">
        <v>144</v>
      </c>
      <c r="D222" s="7" t="str">
        <f t="shared" si="29"/>
        <v>FINGERBOARD</v>
      </c>
      <c r="E222" s="9" t="s">
        <v>231</v>
      </c>
      <c r="F222" s="7"/>
      <c r="G222" s="9">
        <v>1</v>
      </c>
      <c r="H222" s="6"/>
      <c r="I222" s="10"/>
      <c r="J222" s="10"/>
      <c r="K222" s="10"/>
      <c r="L222" s="10"/>
      <c r="M222" s="10"/>
      <c r="N222" s="10"/>
      <c r="O222" s="104"/>
      <c r="P222" s="104"/>
      <c r="Q222" s="10"/>
      <c r="R222" s="106"/>
      <c r="S222" s="106"/>
      <c r="T222" s="106"/>
      <c r="U222" s="106"/>
      <c r="V222" s="106"/>
      <c r="W222" s="106"/>
      <c r="X222" s="10">
        <v>6</v>
      </c>
      <c r="Y222" s="104"/>
      <c r="Z222" s="104"/>
      <c r="AA222" s="23">
        <f t="shared" si="32"/>
        <v>73.78</v>
      </c>
      <c r="AB222" s="23">
        <v>62</v>
      </c>
      <c r="AC222" s="23">
        <f>AB222*(1+HOLDS!$Z$303/100)</f>
        <v>62</v>
      </c>
      <c r="AD222" s="104"/>
      <c r="AE222" s="104"/>
      <c r="AF222" s="23">
        <v>1.25</v>
      </c>
      <c r="AG222" s="105" t="str">
        <f t="shared" si="28"/>
        <v>Crank</v>
      </c>
      <c r="AH222" s="105"/>
      <c r="AI222" s="105">
        <v>171</v>
      </c>
    </row>
    <row r="223" spans="2:35" ht="18.75" x14ac:dyDescent="0.3">
      <c r="B223" s="126" t="s">
        <v>60</v>
      </c>
      <c r="C223" s="9" t="s">
        <v>198</v>
      </c>
      <c r="D223" s="7" t="str">
        <f t="shared" si="29"/>
        <v>SYSTEMHOLD</v>
      </c>
      <c r="E223" s="9" t="s">
        <v>230</v>
      </c>
      <c r="F223" s="7"/>
      <c r="G223" s="9">
        <v>1</v>
      </c>
      <c r="H223" s="6">
        <v>1</v>
      </c>
      <c r="I223" s="10"/>
      <c r="J223" s="10"/>
      <c r="K223" s="10"/>
      <c r="L223" s="10"/>
      <c r="M223" s="10"/>
      <c r="N223" s="10"/>
      <c r="O223" s="104"/>
      <c r="P223" s="104"/>
      <c r="Q223" s="10"/>
      <c r="R223" s="106"/>
      <c r="S223" s="106"/>
      <c r="T223" s="106"/>
      <c r="U223" s="106"/>
      <c r="V223" s="106"/>
      <c r="W223" s="106"/>
      <c r="X223" s="10">
        <v>4</v>
      </c>
      <c r="Y223" s="104"/>
      <c r="Z223" s="104"/>
      <c r="AA223" s="23">
        <f t="shared" si="32"/>
        <v>13.09</v>
      </c>
      <c r="AB223" s="23">
        <v>11</v>
      </c>
      <c r="AC223" s="23">
        <f>AB223*(1+HOLDS!$Z$303/100)</f>
        <v>11</v>
      </c>
      <c r="AD223" s="104"/>
      <c r="AE223" s="104"/>
      <c r="AF223" s="23">
        <v>0.95</v>
      </c>
      <c r="AG223" s="105" t="str">
        <f t="shared" si="28"/>
        <v>System 1</v>
      </c>
      <c r="AH223" s="105"/>
      <c r="AI223" s="105">
        <v>172</v>
      </c>
    </row>
    <row r="224" spans="2:35" ht="18.75" x14ac:dyDescent="0.3">
      <c r="B224" s="126" t="s">
        <v>61</v>
      </c>
      <c r="C224" s="9" t="s">
        <v>199</v>
      </c>
      <c r="D224" s="7" t="str">
        <f t="shared" si="29"/>
        <v>SYSTEMHOLD</v>
      </c>
      <c r="E224" s="9" t="s">
        <v>230</v>
      </c>
      <c r="F224" s="7"/>
      <c r="G224" s="9">
        <v>1</v>
      </c>
      <c r="H224" s="6"/>
      <c r="I224" s="10">
        <v>1</v>
      </c>
      <c r="J224" s="10"/>
      <c r="K224" s="10"/>
      <c r="L224" s="10"/>
      <c r="M224" s="10"/>
      <c r="N224" s="10"/>
      <c r="O224" s="104"/>
      <c r="P224" s="104"/>
      <c r="Q224" s="10"/>
      <c r="R224" s="106"/>
      <c r="S224" s="106"/>
      <c r="T224" s="106"/>
      <c r="U224" s="106"/>
      <c r="V224" s="106"/>
      <c r="W224" s="106"/>
      <c r="X224" s="10">
        <v>4</v>
      </c>
      <c r="Y224" s="104"/>
      <c r="Z224" s="104"/>
      <c r="AA224" s="23">
        <f t="shared" si="32"/>
        <v>11.899999999999999</v>
      </c>
      <c r="AB224" s="23">
        <v>10</v>
      </c>
      <c r="AC224" s="23">
        <f>AB224*(1+HOLDS!$Z$303/100)</f>
        <v>10</v>
      </c>
      <c r="AD224" s="104"/>
      <c r="AE224" s="104"/>
      <c r="AF224" s="23">
        <v>0.75</v>
      </c>
      <c r="AG224" s="105" t="str">
        <f t="shared" si="28"/>
        <v>System 2</v>
      </c>
      <c r="AH224" s="105"/>
      <c r="AI224" s="105">
        <v>173</v>
      </c>
    </row>
    <row r="225" spans="2:35" ht="18.75" x14ac:dyDescent="0.3">
      <c r="B225" s="126" t="s">
        <v>62</v>
      </c>
      <c r="C225" s="9" t="s">
        <v>200</v>
      </c>
      <c r="D225" s="7" t="str">
        <f t="shared" si="29"/>
        <v>SYSTEMHOLD</v>
      </c>
      <c r="E225" s="9" t="s">
        <v>230</v>
      </c>
      <c r="F225" s="7"/>
      <c r="G225" s="9">
        <v>1</v>
      </c>
      <c r="H225" s="6"/>
      <c r="I225" s="10"/>
      <c r="J225" s="10"/>
      <c r="K225" s="10"/>
      <c r="L225" s="10"/>
      <c r="M225" s="10">
        <v>1</v>
      </c>
      <c r="N225" s="10"/>
      <c r="O225" s="104"/>
      <c r="P225" s="104"/>
      <c r="Q225" s="10"/>
      <c r="R225" s="106"/>
      <c r="S225" s="106"/>
      <c r="T225" s="106"/>
      <c r="U225" s="106"/>
      <c r="V225" s="106"/>
      <c r="W225" s="106"/>
      <c r="X225" s="10">
        <v>4</v>
      </c>
      <c r="Y225" s="104"/>
      <c r="Z225" s="104"/>
      <c r="AA225" s="23">
        <f t="shared" si="32"/>
        <v>20.23</v>
      </c>
      <c r="AB225" s="23">
        <v>17</v>
      </c>
      <c r="AC225" s="23">
        <f>AB225*(1+HOLDS!$Z$303/100)</f>
        <v>17</v>
      </c>
      <c r="AD225" s="104"/>
      <c r="AE225" s="104"/>
      <c r="AF225" s="23">
        <v>1.75</v>
      </c>
      <c r="AG225" s="105" t="str">
        <f t="shared" si="28"/>
        <v>System 3</v>
      </c>
      <c r="AH225" s="105"/>
      <c r="AI225" s="105">
        <v>174</v>
      </c>
    </row>
    <row r="226" spans="2:35" ht="18.75" x14ac:dyDescent="0.3">
      <c r="B226" s="126" t="s">
        <v>63</v>
      </c>
      <c r="C226" s="9" t="s">
        <v>201</v>
      </c>
      <c r="D226" s="7" t="str">
        <f t="shared" si="29"/>
        <v>SYSTEMHOLD</v>
      </c>
      <c r="E226" s="9" t="s">
        <v>230</v>
      </c>
      <c r="F226" s="7"/>
      <c r="G226" s="9">
        <v>1</v>
      </c>
      <c r="H226" s="6"/>
      <c r="I226" s="10"/>
      <c r="J226" s="10"/>
      <c r="K226" s="10"/>
      <c r="L226" s="10"/>
      <c r="M226" s="10">
        <v>1</v>
      </c>
      <c r="N226" s="10"/>
      <c r="O226" s="104"/>
      <c r="P226" s="104"/>
      <c r="Q226" s="10"/>
      <c r="R226" s="106"/>
      <c r="S226" s="106"/>
      <c r="T226" s="106"/>
      <c r="U226" s="106"/>
      <c r="V226" s="106"/>
      <c r="W226" s="106"/>
      <c r="X226" s="10">
        <v>4</v>
      </c>
      <c r="Y226" s="104"/>
      <c r="Z226" s="104"/>
      <c r="AA226" s="23">
        <f t="shared" si="32"/>
        <v>14.28</v>
      </c>
      <c r="AB226" s="23">
        <v>12</v>
      </c>
      <c r="AC226" s="23">
        <f>AB226*(1+HOLDS!$Z$303/100)</f>
        <v>12</v>
      </c>
      <c r="AD226" s="104"/>
      <c r="AE226" s="104"/>
      <c r="AF226" s="23">
        <v>1.05</v>
      </c>
      <c r="AG226" s="105" t="str">
        <f t="shared" si="28"/>
        <v>System 4</v>
      </c>
      <c r="AH226" s="105"/>
      <c r="AI226" s="105">
        <v>175</v>
      </c>
    </row>
    <row r="227" spans="2:35" ht="18.75" x14ac:dyDescent="0.3">
      <c r="B227" s="126" t="s">
        <v>21</v>
      </c>
      <c r="C227" s="9" t="s">
        <v>202</v>
      </c>
      <c r="D227" s="7" t="str">
        <f t="shared" si="29"/>
        <v>SYSTEMHOLD</v>
      </c>
      <c r="E227" s="9" t="s">
        <v>230</v>
      </c>
      <c r="F227" s="7"/>
      <c r="G227" s="9">
        <v>1</v>
      </c>
      <c r="H227" s="6"/>
      <c r="I227" s="10"/>
      <c r="J227" s="10"/>
      <c r="K227" s="10"/>
      <c r="L227" s="11">
        <v>1</v>
      </c>
      <c r="M227" s="10"/>
      <c r="N227" s="11"/>
      <c r="O227" s="104"/>
      <c r="P227" s="104"/>
      <c r="Q227" s="11"/>
      <c r="R227" s="106"/>
      <c r="S227" s="106"/>
      <c r="T227" s="106"/>
      <c r="U227" s="106"/>
      <c r="V227" s="106"/>
      <c r="W227" s="106"/>
      <c r="X227" s="10">
        <v>4</v>
      </c>
      <c r="Y227" s="104"/>
      <c r="Z227" s="104"/>
      <c r="AA227" s="23">
        <f t="shared" si="32"/>
        <v>10.709999999999999</v>
      </c>
      <c r="AB227" s="23">
        <v>9</v>
      </c>
      <c r="AC227" s="23">
        <f>AB227*(1+HOLDS!$Z$303/100)</f>
        <v>9</v>
      </c>
      <c r="AD227" s="104"/>
      <c r="AE227" s="104"/>
      <c r="AF227" s="23">
        <v>0.6</v>
      </c>
      <c r="AG227" s="105" t="str">
        <f t="shared" si="28"/>
        <v>System 5</v>
      </c>
      <c r="AH227" s="105"/>
      <c r="AI227" s="105">
        <v>176</v>
      </c>
    </row>
    <row r="228" spans="2:35" ht="18.75" x14ac:dyDescent="0.3">
      <c r="B228" s="126" t="s">
        <v>17</v>
      </c>
      <c r="C228" s="9" t="s">
        <v>203</v>
      </c>
      <c r="D228" s="7" t="str">
        <f t="shared" si="29"/>
        <v>SYSTEMHOLD</v>
      </c>
      <c r="E228" s="9" t="s">
        <v>230</v>
      </c>
      <c r="F228" s="7"/>
      <c r="G228" s="9">
        <v>1</v>
      </c>
      <c r="H228" s="104"/>
      <c r="I228" s="10"/>
      <c r="J228" s="104">
        <v>1</v>
      </c>
      <c r="K228" s="104"/>
      <c r="L228" s="10"/>
      <c r="M228" s="104"/>
      <c r="N228" s="10"/>
      <c r="O228" s="104"/>
      <c r="P228" s="104"/>
      <c r="Q228" s="10"/>
      <c r="R228" s="104"/>
      <c r="S228" s="104"/>
      <c r="T228" s="104"/>
      <c r="U228" s="104"/>
      <c r="V228" s="104"/>
      <c r="W228" s="104"/>
      <c r="X228" s="10">
        <v>4</v>
      </c>
      <c r="Y228" s="104"/>
      <c r="Z228" s="104"/>
      <c r="AA228" s="23">
        <f t="shared" si="32"/>
        <v>11.899999999999999</v>
      </c>
      <c r="AB228" s="23">
        <v>10</v>
      </c>
      <c r="AC228" s="23">
        <f>AB228*(1+HOLDS!$Z$303/100)</f>
        <v>10</v>
      </c>
      <c r="AD228" s="104"/>
      <c r="AE228" s="104"/>
      <c r="AF228" s="109">
        <v>0.65</v>
      </c>
      <c r="AG228" s="105" t="str">
        <f t="shared" si="28"/>
        <v>System 6</v>
      </c>
      <c r="AH228" s="105"/>
      <c r="AI228" s="105">
        <v>177</v>
      </c>
    </row>
    <row r="229" spans="2:35" ht="18.75" x14ac:dyDescent="0.3">
      <c r="B229" s="126" t="s">
        <v>18</v>
      </c>
      <c r="C229" s="9" t="s">
        <v>204</v>
      </c>
      <c r="D229" s="7" t="str">
        <f t="shared" si="29"/>
        <v>SYSTEMHOLD</v>
      </c>
      <c r="E229" s="9" t="s">
        <v>230</v>
      </c>
      <c r="F229" s="7"/>
      <c r="G229" s="9">
        <v>1</v>
      </c>
      <c r="H229" s="104"/>
      <c r="I229" s="104"/>
      <c r="J229" s="104">
        <v>1</v>
      </c>
      <c r="K229" s="104"/>
      <c r="L229" s="104"/>
      <c r="M229" s="104"/>
      <c r="N229" s="104"/>
      <c r="O229" s="104"/>
      <c r="P229" s="104"/>
      <c r="Q229" s="10"/>
      <c r="R229" s="104"/>
      <c r="S229" s="104"/>
      <c r="T229" s="104"/>
      <c r="U229" s="104"/>
      <c r="V229" s="104"/>
      <c r="W229" s="104"/>
      <c r="X229" s="10">
        <v>4</v>
      </c>
      <c r="Y229" s="104"/>
      <c r="Z229" s="104"/>
      <c r="AA229" s="23">
        <f t="shared" si="32"/>
        <v>7.14</v>
      </c>
      <c r="AB229" s="23">
        <v>6</v>
      </c>
      <c r="AC229" s="23">
        <f>AB229*(1+HOLDS!$Z$303/100)</f>
        <v>6</v>
      </c>
      <c r="AD229" s="104"/>
      <c r="AE229" s="104"/>
      <c r="AF229" s="109">
        <v>0.3</v>
      </c>
      <c r="AG229" s="105" t="str">
        <f t="shared" si="28"/>
        <v>System 7</v>
      </c>
      <c r="AH229" s="105"/>
      <c r="AI229" s="105">
        <v>178</v>
      </c>
    </row>
    <row r="230" spans="2:35" ht="18.75" x14ac:dyDescent="0.3">
      <c r="B230" s="126" t="s">
        <v>19</v>
      </c>
      <c r="C230" s="9" t="s">
        <v>205</v>
      </c>
      <c r="D230" s="7" t="str">
        <f t="shared" si="29"/>
        <v>SYSTEMHOLD</v>
      </c>
      <c r="E230" s="9" t="s">
        <v>230</v>
      </c>
      <c r="F230" s="7"/>
      <c r="G230" s="9">
        <v>1</v>
      </c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">
        <v>8</v>
      </c>
      <c r="Y230" s="104"/>
      <c r="Z230" s="104"/>
      <c r="AA230" s="23">
        <f t="shared" si="32"/>
        <v>27.369999999999997</v>
      </c>
      <c r="AB230" s="23">
        <v>23</v>
      </c>
      <c r="AC230" s="23">
        <f>AB230*(1+HOLDS!$Z$303/100)</f>
        <v>23</v>
      </c>
      <c r="AD230" s="104"/>
      <c r="AE230" s="104"/>
      <c r="AF230" s="109">
        <v>2.1</v>
      </c>
      <c r="AG230" s="105" t="str">
        <f t="shared" si="28"/>
        <v>System 8</v>
      </c>
      <c r="AH230" s="105"/>
      <c r="AI230" s="105">
        <v>179</v>
      </c>
    </row>
    <row r="231" spans="2:35" ht="18.75" x14ac:dyDescent="0.3">
      <c r="B231" s="124" t="s">
        <v>20</v>
      </c>
      <c r="C231" s="7" t="s">
        <v>206</v>
      </c>
      <c r="D231" s="7" t="str">
        <f t="shared" si="29"/>
        <v>SYSTEMHOLD</v>
      </c>
      <c r="E231" s="7" t="s">
        <v>230</v>
      </c>
      <c r="F231" s="7" t="str">
        <f t="shared" ref="F231:F256" si="33">IF(SUM(H231:W231)=0," (Screw-On)","")</f>
        <v/>
      </c>
      <c r="G231" s="7">
        <v>1</v>
      </c>
      <c r="H231" s="104"/>
      <c r="I231" s="104"/>
      <c r="J231" s="104"/>
      <c r="K231" s="104"/>
      <c r="L231" s="104">
        <v>1</v>
      </c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  <c r="AA231" s="23">
        <f t="shared" si="32"/>
        <v>19.04</v>
      </c>
      <c r="AB231" s="23">
        <v>16</v>
      </c>
      <c r="AC231" s="23">
        <f>AB231*(1+HOLDS!$Z$303/100)</f>
        <v>16</v>
      </c>
      <c r="AD231" s="104"/>
      <c r="AE231" s="104"/>
      <c r="AF231" s="109">
        <v>1.4</v>
      </c>
      <c r="AG231" s="105" t="str">
        <f t="shared" si="28"/>
        <v>System 9</v>
      </c>
      <c r="AH231" s="105"/>
      <c r="AI231" s="105">
        <v>180</v>
      </c>
    </row>
    <row r="232" spans="2:35" ht="18.75" x14ac:dyDescent="0.3">
      <c r="B232" s="124" t="s">
        <v>353</v>
      </c>
      <c r="C232" s="7" t="s">
        <v>341</v>
      </c>
      <c r="D232" s="7" t="str">
        <f t="shared" si="29"/>
        <v>S</v>
      </c>
      <c r="E232" s="7" t="s">
        <v>2</v>
      </c>
      <c r="F232" s="7" t="str">
        <f t="shared" si="33"/>
        <v/>
      </c>
      <c r="G232" s="7">
        <v>1</v>
      </c>
      <c r="H232" s="6"/>
      <c r="I232" s="10">
        <v>1</v>
      </c>
      <c r="J232" s="10"/>
      <c r="K232" s="10"/>
      <c r="L232" s="10"/>
      <c r="M232" s="10"/>
      <c r="N232" s="10"/>
      <c r="O232" s="104"/>
      <c r="P232" s="104"/>
      <c r="Q232" s="10"/>
      <c r="R232" s="104"/>
      <c r="S232" s="104"/>
      <c r="T232" s="104"/>
      <c r="U232" s="104"/>
      <c r="V232" s="104"/>
      <c r="W232" s="104"/>
      <c r="X232" s="10"/>
      <c r="Y232" s="104"/>
      <c r="Z232" s="104"/>
      <c r="AA232" s="23">
        <f t="shared" si="32"/>
        <v>14.28</v>
      </c>
      <c r="AB232" s="23">
        <v>12</v>
      </c>
      <c r="AC232" s="23">
        <f>AB232*(1+HOLDS!$Z$303/100)</f>
        <v>12</v>
      </c>
      <c r="AD232" s="10"/>
      <c r="AE232" s="10"/>
      <c r="AF232" s="23">
        <v>0.5</v>
      </c>
      <c r="AG232" s="105" t="str">
        <f t="shared" si="28"/>
        <v>Down Climb Mini</v>
      </c>
      <c r="AH232" s="105"/>
      <c r="AI232" s="105">
        <v>181</v>
      </c>
    </row>
    <row r="233" spans="2:35" ht="18.75" x14ac:dyDescent="0.3">
      <c r="B233" s="124" t="s">
        <v>339</v>
      </c>
      <c r="C233" s="7" t="s">
        <v>355</v>
      </c>
      <c r="D233" s="7" t="str">
        <f t="shared" si="29"/>
        <v>M</v>
      </c>
      <c r="E233" s="7" t="s">
        <v>3</v>
      </c>
      <c r="F233" s="7" t="str">
        <f t="shared" si="33"/>
        <v/>
      </c>
      <c r="G233" s="7">
        <v>1</v>
      </c>
      <c r="H233" s="6"/>
      <c r="I233" s="10"/>
      <c r="J233" s="10">
        <v>1</v>
      </c>
      <c r="K233" s="10"/>
      <c r="L233" s="10"/>
      <c r="M233" s="10"/>
      <c r="N233" s="10"/>
      <c r="O233" s="104"/>
      <c r="P233" s="104"/>
      <c r="Q233" s="10"/>
      <c r="R233" s="106"/>
      <c r="S233" s="106"/>
      <c r="T233" s="106"/>
      <c r="U233" s="106"/>
      <c r="V233" s="106"/>
      <c r="W233" s="106"/>
      <c r="X233" s="10"/>
      <c r="Y233" s="104"/>
      <c r="Z233" s="104"/>
      <c r="AA233" s="23">
        <f t="shared" si="32"/>
        <v>15.469999999999999</v>
      </c>
      <c r="AB233" s="23">
        <v>13</v>
      </c>
      <c r="AC233" s="23">
        <f>AB233*(1+HOLDS!$Z$303/100)</f>
        <v>13</v>
      </c>
      <c r="AD233" s="10"/>
      <c r="AE233" s="10"/>
      <c r="AF233" s="23">
        <v>0.6</v>
      </c>
      <c r="AG233" s="105" t="str">
        <f t="shared" si="28"/>
        <v>Down Climb Midi</v>
      </c>
      <c r="AH233" s="105"/>
      <c r="AI233" s="105">
        <v>182</v>
      </c>
    </row>
    <row r="234" spans="2:35" ht="18.75" x14ac:dyDescent="0.3">
      <c r="B234" s="124" t="s">
        <v>340</v>
      </c>
      <c r="C234" s="7" t="s">
        <v>354</v>
      </c>
      <c r="D234" s="7" t="str">
        <f t="shared" si="29"/>
        <v>L</v>
      </c>
      <c r="E234" s="7" t="s">
        <v>76</v>
      </c>
      <c r="F234" s="7" t="str">
        <f t="shared" si="33"/>
        <v/>
      </c>
      <c r="G234" s="7">
        <v>1</v>
      </c>
      <c r="H234" s="6"/>
      <c r="I234" s="10"/>
      <c r="J234" s="10">
        <v>1</v>
      </c>
      <c r="K234" s="10"/>
      <c r="L234" s="10"/>
      <c r="M234" s="10"/>
      <c r="N234" s="10"/>
      <c r="O234" s="104"/>
      <c r="P234" s="104"/>
      <c r="Q234" s="10"/>
      <c r="R234" s="106"/>
      <c r="S234" s="106"/>
      <c r="T234" s="106"/>
      <c r="U234" s="106"/>
      <c r="V234" s="106"/>
      <c r="W234" s="106"/>
      <c r="X234" s="10"/>
      <c r="Y234" s="104"/>
      <c r="Z234" s="104"/>
      <c r="AA234" s="23">
        <f t="shared" si="32"/>
        <v>20.23</v>
      </c>
      <c r="AB234" s="23">
        <v>17</v>
      </c>
      <c r="AC234" s="23">
        <f>AB234*(1+HOLDS!$Z$303/100)</f>
        <v>17</v>
      </c>
      <c r="AD234" s="10"/>
      <c r="AE234" s="10"/>
      <c r="AF234" s="23">
        <v>1.1499999999999999</v>
      </c>
      <c r="AG234" s="105" t="str">
        <f t="shared" si="28"/>
        <v>Down Climb Maxi</v>
      </c>
      <c r="AH234" s="105"/>
      <c r="AI234" s="105">
        <v>183</v>
      </c>
    </row>
    <row r="235" spans="2:35" ht="19.5" thickBot="1" x14ac:dyDescent="0.35">
      <c r="B235" s="148" t="s">
        <v>211</v>
      </c>
      <c r="C235" s="7"/>
      <c r="D235" s="7" t="str">
        <f t="shared" si="29"/>
        <v xml:space="preserve"> (Screw-On)</v>
      </c>
      <c r="E235" s="7"/>
      <c r="F235" s="7" t="str">
        <f t="shared" si="33"/>
        <v xml:space="preserve"> (Screw-On)</v>
      </c>
      <c r="G235" s="7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7"/>
      <c r="S235" s="417"/>
      <c r="T235" s="417"/>
      <c r="U235" s="417"/>
      <c r="V235" s="417"/>
      <c r="W235" s="417"/>
      <c r="X235" s="416"/>
      <c r="Y235" s="416"/>
      <c r="Z235" s="416"/>
      <c r="AA235" s="418">
        <f t="shared" si="32"/>
        <v>0</v>
      </c>
      <c r="AB235" s="418"/>
      <c r="AC235" s="418">
        <f>AB235*(1+HOLDS!$Z$303/100)</f>
        <v>0</v>
      </c>
      <c r="AD235" s="416"/>
      <c r="AE235" s="416"/>
      <c r="AF235" s="419"/>
      <c r="AG235" s="105" t="str">
        <f t="shared" si="28"/>
        <v/>
      </c>
      <c r="AH235" s="105"/>
      <c r="AI235" s="105">
        <v>184</v>
      </c>
    </row>
    <row r="236" spans="2:35" ht="19.5" thickTop="1" x14ac:dyDescent="0.3">
      <c r="B236" s="125" t="s">
        <v>483</v>
      </c>
      <c r="C236" s="9" t="s">
        <v>1046</v>
      </c>
      <c r="D236" s="7" t="str">
        <f t="shared" si="29"/>
        <v>M-L</v>
      </c>
      <c r="E236" s="9" t="s">
        <v>259</v>
      </c>
      <c r="F236" s="7" t="str">
        <f>IF(SUM(H236:W236)=0," (Screw-On)","")</f>
        <v/>
      </c>
      <c r="G236" s="414">
        <f>SUM(G237:G247)</f>
        <v>72</v>
      </c>
      <c r="H236" s="424">
        <f t="shared" ref="H236:X236" si="34">SUM(H237:H247)</f>
        <v>3</v>
      </c>
      <c r="I236" s="425">
        <f t="shared" si="34"/>
        <v>15</v>
      </c>
      <c r="J236" s="425">
        <f t="shared" si="34"/>
        <v>20</v>
      </c>
      <c r="K236" s="425">
        <f t="shared" si="34"/>
        <v>19</v>
      </c>
      <c r="L236" s="425">
        <f t="shared" si="34"/>
        <v>15</v>
      </c>
      <c r="M236" s="425">
        <f t="shared" si="34"/>
        <v>0</v>
      </c>
      <c r="N236" s="425">
        <f t="shared" si="34"/>
        <v>0</v>
      </c>
      <c r="O236" s="425">
        <f t="shared" si="34"/>
        <v>0</v>
      </c>
      <c r="P236" s="425">
        <f t="shared" si="34"/>
        <v>0</v>
      </c>
      <c r="Q236" s="425">
        <f t="shared" si="34"/>
        <v>0</v>
      </c>
      <c r="R236" s="425">
        <f t="shared" si="34"/>
        <v>0</v>
      </c>
      <c r="S236" s="425">
        <f t="shared" si="34"/>
        <v>0</v>
      </c>
      <c r="T236" s="425">
        <f t="shared" si="34"/>
        <v>0</v>
      </c>
      <c r="U236" s="425">
        <f t="shared" si="34"/>
        <v>0</v>
      </c>
      <c r="V236" s="425">
        <f t="shared" si="34"/>
        <v>0</v>
      </c>
      <c r="W236" s="425">
        <f t="shared" si="34"/>
        <v>0</v>
      </c>
      <c r="X236" s="425">
        <f t="shared" si="34"/>
        <v>72</v>
      </c>
      <c r="Y236" s="426"/>
      <c r="Z236" s="426"/>
      <c r="AA236" s="427">
        <f>AC236*($AA$3/100+1)</f>
        <v>891.96449999999993</v>
      </c>
      <c r="AB236" s="428">
        <f>SUM(AB237:AB247)*0.95</f>
        <v>749.55</v>
      </c>
      <c r="AC236" s="427">
        <f>AB236*(1+HOLDS!$Z$303/100)</f>
        <v>749.55</v>
      </c>
      <c r="AD236" s="426"/>
      <c r="AE236" s="426"/>
      <c r="AF236" s="429">
        <f>SUM(AF237:AF247)</f>
        <v>58.5</v>
      </c>
      <c r="AG236" s="105" t="str">
        <f>PROPER(C236)</f>
        <v>Happy Kids Set</v>
      </c>
      <c r="AH236" s="105"/>
      <c r="AI236" s="105">
        <v>185</v>
      </c>
    </row>
    <row r="237" spans="2:35" ht="18.75" x14ac:dyDescent="0.3">
      <c r="B237" s="124" t="s">
        <v>66</v>
      </c>
      <c r="C237" s="7" t="s">
        <v>181</v>
      </c>
      <c r="D237" s="7" t="str">
        <f t="shared" si="29"/>
        <v>M</v>
      </c>
      <c r="E237" s="7" t="s">
        <v>3</v>
      </c>
      <c r="F237" s="7" t="str">
        <f t="shared" si="33"/>
        <v/>
      </c>
      <c r="G237" s="415">
        <v>6</v>
      </c>
      <c r="H237" s="430"/>
      <c r="I237" s="10">
        <v>4</v>
      </c>
      <c r="J237" s="10">
        <v>2</v>
      </c>
      <c r="K237" s="10"/>
      <c r="L237" s="10"/>
      <c r="M237" s="10"/>
      <c r="N237" s="10"/>
      <c r="O237" s="104"/>
      <c r="P237" s="104"/>
      <c r="Q237" s="10"/>
      <c r="R237" s="104"/>
      <c r="S237" s="104"/>
      <c r="T237" s="104"/>
      <c r="U237" s="104"/>
      <c r="V237" s="104"/>
      <c r="W237" s="104"/>
      <c r="X237" s="10">
        <v>6</v>
      </c>
      <c r="Y237" s="104"/>
      <c r="Z237" s="104"/>
      <c r="AA237" s="23">
        <f t="shared" si="32"/>
        <v>70.209999999999994</v>
      </c>
      <c r="AB237" s="23">
        <v>59</v>
      </c>
      <c r="AC237" s="23">
        <f>AB237*(1+HOLDS!$Z$303/100)</f>
        <v>59</v>
      </c>
      <c r="AD237" s="10"/>
      <c r="AE237" s="10"/>
      <c r="AF237" s="431">
        <v>4.3</v>
      </c>
      <c r="AG237" s="105" t="str">
        <f t="shared" si="28"/>
        <v>Happy Kids 1</v>
      </c>
      <c r="AH237" s="105"/>
      <c r="AI237" s="105">
        <v>186</v>
      </c>
    </row>
    <row r="238" spans="2:35" ht="18.75" x14ac:dyDescent="0.3">
      <c r="B238" s="124" t="s">
        <v>67</v>
      </c>
      <c r="C238" s="7" t="s">
        <v>68</v>
      </c>
      <c r="D238" s="7" t="str">
        <f t="shared" si="29"/>
        <v>M</v>
      </c>
      <c r="E238" s="7" t="s">
        <v>3</v>
      </c>
      <c r="F238" s="7" t="str">
        <f t="shared" si="33"/>
        <v/>
      </c>
      <c r="G238" s="415">
        <v>6</v>
      </c>
      <c r="H238" s="430">
        <v>3</v>
      </c>
      <c r="I238" s="10">
        <v>1</v>
      </c>
      <c r="J238" s="10"/>
      <c r="K238" s="10"/>
      <c r="L238" s="10">
        <v>2</v>
      </c>
      <c r="M238" s="10"/>
      <c r="N238" s="10"/>
      <c r="O238" s="104"/>
      <c r="P238" s="104"/>
      <c r="Q238" s="10"/>
      <c r="R238" s="104"/>
      <c r="S238" s="104"/>
      <c r="T238" s="104"/>
      <c r="U238" s="104"/>
      <c r="V238" s="104"/>
      <c r="W238" s="104"/>
      <c r="X238" s="10">
        <v>6</v>
      </c>
      <c r="Y238" s="104"/>
      <c r="Z238" s="104"/>
      <c r="AA238" s="23">
        <f t="shared" si="32"/>
        <v>58.309999999999995</v>
      </c>
      <c r="AB238" s="23">
        <v>49</v>
      </c>
      <c r="AC238" s="23">
        <f>AB238*(1+HOLDS!$Z$303/100)</f>
        <v>49</v>
      </c>
      <c r="AD238" s="10"/>
      <c r="AE238" s="10"/>
      <c r="AF238" s="431">
        <v>2.6</v>
      </c>
      <c r="AG238" s="105" t="str">
        <f t="shared" si="28"/>
        <v>Happy Kids 2</v>
      </c>
      <c r="AH238" s="105"/>
      <c r="AI238" s="105">
        <v>187</v>
      </c>
    </row>
    <row r="239" spans="2:35" ht="18.75" x14ac:dyDescent="0.3">
      <c r="B239" s="124" t="s">
        <v>87</v>
      </c>
      <c r="C239" s="7" t="s">
        <v>69</v>
      </c>
      <c r="D239" s="7" t="str">
        <f t="shared" si="29"/>
        <v>M</v>
      </c>
      <c r="E239" s="7" t="s">
        <v>3</v>
      </c>
      <c r="F239" s="7" t="str">
        <f t="shared" si="33"/>
        <v/>
      </c>
      <c r="G239" s="415">
        <v>6</v>
      </c>
      <c r="H239" s="430"/>
      <c r="I239" s="10">
        <v>1</v>
      </c>
      <c r="J239" s="10">
        <v>2</v>
      </c>
      <c r="K239" s="10">
        <v>3</v>
      </c>
      <c r="L239" s="10"/>
      <c r="M239" s="10"/>
      <c r="N239" s="10"/>
      <c r="O239" s="104"/>
      <c r="P239" s="104"/>
      <c r="Q239" s="10"/>
      <c r="R239" s="104"/>
      <c r="S239" s="104"/>
      <c r="T239" s="104"/>
      <c r="U239" s="104"/>
      <c r="V239" s="104"/>
      <c r="W239" s="104"/>
      <c r="X239" s="10">
        <v>6</v>
      </c>
      <c r="Y239" s="104"/>
      <c r="Z239" s="104"/>
      <c r="AA239" s="23">
        <f t="shared" si="32"/>
        <v>64.259999999999991</v>
      </c>
      <c r="AB239" s="23">
        <v>54</v>
      </c>
      <c r="AC239" s="23">
        <f>AB239*(1+HOLDS!$Z$303/100)</f>
        <v>54</v>
      </c>
      <c r="AD239" s="10"/>
      <c r="AE239" s="10"/>
      <c r="AF239" s="431">
        <v>3.5</v>
      </c>
      <c r="AG239" s="105" t="str">
        <f t="shared" si="28"/>
        <v>Happy Kids 3</v>
      </c>
      <c r="AH239" s="105"/>
      <c r="AI239" s="105">
        <v>188</v>
      </c>
    </row>
    <row r="240" spans="2:35" ht="18.75" x14ac:dyDescent="0.3">
      <c r="B240" s="124" t="s">
        <v>88</v>
      </c>
      <c r="C240" s="7" t="s">
        <v>70</v>
      </c>
      <c r="D240" s="7" t="str">
        <f t="shared" si="29"/>
        <v>M</v>
      </c>
      <c r="E240" s="7" t="s">
        <v>3</v>
      </c>
      <c r="F240" s="7" t="str">
        <f t="shared" si="33"/>
        <v/>
      </c>
      <c r="G240" s="415">
        <v>6</v>
      </c>
      <c r="H240" s="430"/>
      <c r="I240" s="10">
        <v>1</v>
      </c>
      <c r="J240" s="10">
        <v>4</v>
      </c>
      <c r="K240" s="10">
        <v>1</v>
      </c>
      <c r="L240" s="10"/>
      <c r="M240" s="10"/>
      <c r="N240" s="10"/>
      <c r="O240" s="104"/>
      <c r="P240" s="104"/>
      <c r="Q240" s="10"/>
      <c r="R240" s="104"/>
      <c r="S240" s="104"/>
      <c r="T240" s="104"/>
      <c r="U240" s="104"/>
      <c r="V240" s="104"/>
      <c r="W240" s="104"/>
      <c r="X240" s="10">
        <v>6</v>
      </c>
      <c r="Y240" s="104"/>
      <c r="Z240" s="104"/>
      <c r="AA240" s="23">
        <f t="shared" si="32"/>
        <v>64.259999999999991</v>
      </c>
      <c r="AB240" s="23">
        <v>54</v>
      </c>
      <c r="AC240" s="23">
        <f>AB240*(1+HOLDS!$Z$303/100)</f>
        <v>54</v>
      </c>
      <c r="AD240" s="10"/>
      <c r="AE240" s="10"/>
      <c r="AF240" s="431">
        <v>3.6</v>
      </c>
      <c r="AG240" s="105" t="str">
        <f t="shared" si="28"/>
        <v>Happy Kids 4</v>
      </c>
      <c r="AH240" s="105"/>
      <c r="AI240" s="105">
        <v>189</v>
      </c>
    </row>
    <row r="241" spans="2:35" ht="18.75" x14ac:dyDescent="0.3">
      <c r="B241" s="125" t="s">
        <v>133</v>
      </c>
      <c r="C241" s="7" t="s">
        <v>114</v>
      </c>
      <c r="D241" s="7" t="str">
        <f t="shared" si="29"/>
        <v>M</v>
      </c>
      <c r="E241" s="7" t="s">
        <v>3</v>
      </c>
      <c r="F241" s="7" t="str">
        <f t="shared" si="33"/>
        <v/>
      </c>
      <c r="G241" s="415">
        <v>6</v>
      </c>
      <c r="H241" s="430"/>
      <c r="I241" s="10">
        <v>2</v>
      </c>
      <c r="J241" s="10">
        <v>1</v>
      </c>
      <c r="K241" s="10">
        <v>3</v>
      </c>
      <c r="L241" s="10"/>
      <c r="M241" s="10"/>
      <c r="N241" s="10"/>
      <c r="O241" s="104"/>
      <c r="P241" s="104"/>
      <c r="Q241" s="10"/>
      <c r="R241" s="104"/>
      <c r="S241" s="104"/>
      <c r="T241" s="104"/>
      <c r="U241" s="104"/>
      <c r="V241" s="104"/>
      <c r="W241" s="104"/>
      <c r="X241" s="10">
        <v>6</v>
      </c>
      <c r="Y241" s="104"/>
      <c r="Z241" s="104"/>
      <c r="AA241" s="23">
        <f t="shared" si="32"/>
        <v>77.349999999999994</v>
      </c>
      <c r="AB241" s="23">
        <v>65</v>
      </c>
      <c r="AC241" s="23">
        <f>AB241*(1+HOLDS!$Z$303/100)</f>
        <v>65</v>
      </c>
      <c r="AD241" s="10"/>
      <c r="AE241" s="10"/>
      <c r="AF241" s="431">
        <v>4.9000000000000004</v>
      </c>
      <c r="AG241" s="105" t="str">
        <f t="shared" si="28"/>
        <v>Happy Kids 5</v>
      </c>
      <c r="AH241" s="105"/>
      <c r="AI241" s="105">
        <v>190</v>
      </c>
    </row>
    <row r="242" spans="2:35" ht="18.75" x14ac:dyDescent="0.3">
      <c r="B242" s="125" t="s">
        <v>134</v>
      </c>
      <c r="C242" s="7" t="s">
        <v>115</v>
      </c>
      <c r="D242" s="7" t="str">
        <f t="shared" si="29"/>
        <v>M</v>
      </c>
      <c r="E242" s="7" t="s">
        <v>3</v>
      </c>
      <c r="F242" s="7" t="str">
        <f t="shared" si="33"/>
        <v/>
      </c>
      <c r="G242" s="415">
        <v>12</v>
      </c>
      <c r="H242" s="430"/>
      <c r="I242" s="10"/>
      <c r="J242" s="10"/>
      <c r="K242" s="10">
        <v>3</v>
      </c>
      <c r="L242" s="10">
        <v>9</v>
      </c>
      <c r="M242" s="10"/>
      <c r="N242" s="10"/>
      <c r="O242" s="104"/>
      <c r="P242" s="104"/>
      <c r="Q242" s="10"/>
      <c r="R242" s="104"/>
      <c r="S242" s="104"/>
      <c r="T242" s="104"/>
      <c r="U242" s="104"/>
      <c r="V242" s="104"/>
      <c r="W242" s="104"/>
      <c r="X242" s="10">
        <v>12</v>
      </c>
      <c r="Y242" s="104"/>
      <c r="Z242" s="104"/>
      <c r="AA242" s="23">
        <f t="shared" si="32"/>
        <v>132.09</v>
      </c>
      <c r="AB242" s="23">
        <v>111</v>
      </c>
      <c r="AC242" s="23">
        <f>AB242*(1+HOLDS!$Z$303/100)</f>
        <v>111</v>
      </c>
      <c r="AD242" s="10"/>
      <c r="AE242" s="10"/>
      <c r="AF242" s="431">
        <v>9.3000000000000007</v>
      </c>
      <c r="AG242" s="105" t="str">
        <f t="shared" si="28"/>
        <v>Happy Kids 6</v>
      </c>
      <c r="AH242" s="105"/>
      <c r="AI242" s="105">
        <v>191</v>
      </c>
    </row>
    <row r="243" spans="2:35" ht="18.75" x14ac:dyDescent="0.3">
      <c r="B243" s="147" t="s">
        <v>366</v>
      </c>
      <c r="C243" s="7" t="s">
        <v>363</v>
      </c>
      <c r="D243" s="7" t="str">
        <f t="shared" si="29"/>
        <v>L</v>
      </c>
      <c r="E243" s="7" t="s">
        <v>76</v>
      </c>
      <c r="F243" s="7" t="str">
        <f t="shared" si="33"/>
        <v/>
      </c>
      <c r="G243" s="415">
        <v>6</v>
      </c>
      <c r="H243" s="430"/>
      <c r="I243" s="10"/>
      <c r="J243" s="10">
        <v>3</v>
      </c>
      <c r="K243" s="10">
        <v>2</v>
      </c>
      <c r="L243" s="10">
        <v>1</v>
      </c>
      <c r="M243" s="10"/>
      <c r="N243" s="10"/>
      <c r="O243" s="104"/>
      <c r="P243" s="104"/>
      <c r="Q243" s="10"/>
      <c r="R243" s="104"/>
      <c r="S243" s="104"/>
      <c r="T243" s="104"/>
      <c r="U243" s="104"/>
      <c r="V243" s="104"/>
      <c r="W243" s="104"/>
      <c r="X243" s="10">
        <v>6</v>
      </c>
      <c r="Y243" s="104"/>
      <c r="Z243" s="104"/>
      <c r="AA243" s="23">
        <f t="shared" si="32"/>
        <v>113.05</v>
      </c>
      <c r="AB243" s="23">
        <v>95</v>
      </c>
      <c r="AC243" s="23">
        <f>AB243*(1+HOLDS!$Z$303/100)</f>
        <v>95</v>
      </c>
      <c r="AD243" s="10"/>
      <c r="AE243" s="10"/>
      <c r="AF243" s="431">
        <v>8</v>
      </c>
      <c r="AG243" s="105" t="str">
        <f t="shared" si="28"/>
        <v>Happy Kids 7</v>
      </c>
      <c r="AH243" s="105"/>
      <c r="AI243" s="105">
        <v>192</v>
      </c>
    </row>
    <row r="244" spans="2:35" ht="18.75" x14ac:dyDescent="0.3">
      <c r="B244" s="147" t="s">
        <v>367</v>
      </c>
      <c r="C244" s="7" t="s">
        <v>364</v>
      </c>
      <c r="D244" s="7" t="str">
        <f t="shared" si="29"/>
        <v>M</v>
      </c>
      <c r="E244" s="7" t="s">
        <v>3</v>
      </c>
      <c r="F244" s="7" t="str">
        <f t="shared" si="33"/>
        <v/>
      </c>
      <c r="G244" s="415">
        <v>6</v>
      </c>
      <c r="H244" s="430"/>
      <c r="I244" s="10"/>
      <c r="J244" s="10">
        <v>1</v>
      </c>
      <c r="K244" s="10">
        <v>4</v>
      </c>
      <c r="L244" s="10">
        <v>1</v>
      </c>
      <c r="M244" s="10"/>
      <c r="N244" s="10"/>
      <c r="O244" s="104"/>
      <c r="P244" s="104"/>
      <c r="Q244" s="10"/>
      <c r="R244" s="104"/>
      <c r="S244" s="104"/>
      <c r="T244" s="104"/>
      <c r="U244" s="104"/>
      <c r="V244" s="104"/>
      <c r="W244" s="104"/>
      <c r="X244" s="10">
        <v>6</v>
      </c>
      <c r="Y244" s="104"/>
      <c r="Z244" s="104"/>
      <c r="AA244" s="23">
        <f t="shared" si="32"/>
        <v>104.72</v>
      </c>
      <c r="AB244" s="23">
        <v>88</v>
      </c>
      <c r="AC244" s="23">
        <f>AB244*(1+HOLDS!$Z$303/100)</f>
        <v>88</v>
      </c>
      <c r="AD244" s="10"/>
      <c r="AE244" s="10"/>
      <c r="AF244" s="431">
        <v>7</v>
      </c>
      <c r="AG244" s="105" t="str">
        <f t="shared" si="28"/>
        <v>Happy Kids 8</v>
      </c>
      <c r="AH244" s="105"/>
      <c r="AI244" s="105">
        <v>193</v>
      </c>
    </row>
    <row r="245" spans="2:35" ht="18.75" x14ac:dyDescent="0.3">
      <c r="B245" s="147" t="s">
        <v>368</v>
      </c>
      <c r="C245" s="7" t="s">
        <v>365</v>
      </c>
      <c r="D245" s="7" t="str">
        <f t="shared" si="29"/>
        <v>M</v>
      </c>
      <c r="E245" s="7" t="s">
        <v>3</v>
      </c>
      <c r="F245" s="7" t="str">
        <f t="shared" si="33"/>
        <v/>
      </c>
      <c r="G245" s="415">
        <v>6</v>
      </c>
      <c r="H245" s="430"/>
      <c r="I245" s="10"/>
      <c r="J245" s="10">
        <v>2</v>
      </c>
      <c r="K245" s="10">
        <v>2</v>
      </c>
      <c r="L245" s="10">
        <v>2</v>
      </c>
      <c r="M245" s="10"/>
      <c r="N245" s="10"/>
      <c r="O245" s="104"/>
      <c r="P245" s="104"/>
      <c r="Q245" s="10"/>
      <c r="R245" s="104"/>
      <c r="S245" s="104"/>
      <c r="T245" s="104"/>
      <c r="U245" s="104"/>
      <c r="V245" s="104"/>
      <c r="W245" s="104"/>
      <c r="X245" s="10">
        <v>6</v>
      </c>
      <c r="Y245" s="104"/>
      <c r="Z245" s="104"/>
      <c r="AA245" s="23">
        <f t="shared" si="32"/>
        <v>111.86</v>
      </c>
      <c r="AB245" s="23">
        <v>94</v>
      </c>
      <c r="AC245" s="23">
        <f>AB245*(1+HOLDS!$Z$303/100)</f>
        <v>94</v>
      </c>
      <c r="AD245" s="10"/>
      <c r="AE245" s="10"/>
      <c r="AF245" s="431">
        <v>8</v>
      </c>
      <c r="AG245" s="105" t="str">
        <f t="shared" si="28"/>
        <v>Happy Kids 9</v>
      </c>
      <c r="AH245" s="105"/>
      <c r="AI245" s="105">
        <v>194</v>
      </c>
    </row>
    <row r="246" spans="2:35" ht="18.75" x14ac:dyDescent="0.3">
      <c r="B246" s="412" t="s">
        <v>1128</v>
      </c>
      <c r="C246" s="7" t="s">
        <v>1130</v>
      </c>
      <c r="D246" s="7" t="str">
        <f t="shared" si="29"/>
        <v>M</v>
      </c>
      <c r="E246" s="413" t="s">
        <v>3</v>
      </c>
      <c r="F246" s="7" t="str">
        <f t="shared" si="33"/>
        <v/>
      </c>
      <c r="G246" s="415">
        <v>6</v>
      </c>
      <c r="H246" s="430"/>
      <c r="I246" s="10">
        <v>4</v>
      </c>
      <c r="J246" s="10">
        <v>1</v>
      </c>
      <c r="K246" s="10">
        <v>1</v>
      </c>
      <c r="L246" s="10"/>
      <c r="M246" s="10"/>
      <c r="N246" s="10"/>
      <c r="O246" s="104"/>
      <c r="P246" s="104"/>
      <c r="Q246" s="10"/>
      <c r="R246" s="104"/>
      <c r="S246" s="104"/>
      <c r="T246" s="104"/>
      <c r="U246" s="104"/>
      <c r="V246" s="104"/>
      <c r="W246" s="104"/>
      <c r="X246" s="10">
        <v>6</v>
      </c>
      <c r="Y246" s="104"/>
      <c r="Z246" s="104"/>
      <c r="AA246" s="23">
        <f t="shared" si="32"/>
        <v>71.399999999999991</v>
      </c>
      <c r="AB246" s="23">
        <v>60</v>
      </c>
      <c r="AC246" s="23">
        <f>AB246*(1+HOLDS!$Z$303/100)</f>
        <v>60</v>
      </c>
      <c r="AD246" s="10"/>
      <c r="AE246" s="10"/>
      <c r="AF246" s="431">
        <v>3.3</v>
      </c>
      <c r="AG246" s="105"/>
      <c r="AH246" s="105"/>
      <c r="AI246" s="105"/>
    </row>
    <row r="247" spans="2:35" ht="19.5" thickBot="1" x14ac:dyDescent="0.35">
      <c r="B247" s="412" t="s">
        <v>1129</v>
      </c>
      <c r="C247" s="7" t="s">
        <v>1131</v>
      </c>
      <c r="D247" s="7" t="str">
        <f t="shared" si="29"/>
        <v>M</v>
      </c>
      <c r="E247" s="413" t="s">
        <v>3</v>
      </c>
      <c r="F247" s="7" t="str">
        <f t="shared" si="33"/>
        <v/>
      </c>
      <c r="G247" s="415">
        <v>6</v>
      </c>
      <c r="H247" s="432"/>
      <c r="I247" s="433">
        <v>2</v>
      </c>
      <c r="J247" s="433">
        <v>4</v>
      </c>
      <c r="K247" s="433"/>
      <c r="L247" s="433"/>
      <c r="M247" s="433"/>
      <c r="N247" s="433"/>
      <c r="O247" s="434"/>
      <c r="P247" s="434"/>
      <c r="Q247" s="433"/>
      <c r="R247" s="434"/>
      <c r="S247" s="434"/>
      <c r="T247" s="434"/>
      <c r="U247" s="434"/>
      <c r="V247" s="434"/>
      <c r="W247" s="434"/>
      <c r="X247" s="433">
        <v>6</v>
      </c>
      <c r="Y247" s="434"/>
      <c r="Z247" s="434"/>
      <c r="AA247" s="435">
        <f t="shared" si="32"/>
        <v>71.399999999999991</v>
      </c>
      <c r="AB247" s="435">
        <v>60</v>
      </c>
      <c r="AC247" s="435">
        <f>AB247*(1+HOLDS!$Z$303/100)</f>
        <v>60</v>
      </c>
      <c r="AD247" s="433"/>
      <c r="AE247" s="433"/>
      <c r="AF247" s="436">
        <v>4</v>
      </c>
      <c r="AG247" s="105"/>
      <c r="AH247" s="105"/>
      <c r="AI247" s="105"/>
    </row>
    <row r="248" spans="2:35" ht="19.5" thickTop="1" x14ac:dyDescent="0.3">
      <c r="B248" s="124" t="s">
        <v>89</v>
      </c>
      <c r="C248" s="7" t="s">
        <v>182</v>
      </c>
      <c r="D248" s="7" t="str">
        <f t="shared" si="29"/>
        <v>M</v>
      </c>
      <c r="E248" s="7" t="s">
        <v>3</v>
      </c>
      <c r="F248" s="7" t="str">
        <f t="shared" si="33"/>
        <v/>
      </c>
      <c r="G248" s="7">
        <v>1</v>
      </c>
      <c r="H248" s="420"/>
      <c r="I248" s="421"/>
      <c r="J248" s="421"/>
      <c r="K248" s="421"/>
      <c r="L248" s="421"/>
      <c r="M248" s="421"/>
      <c r="N248" s="421">
        <v>1</v>
      </c>
      <c r="O248" s="422"/>
      <c r="P248" s="422"/>
      <c r="Q248" s="421"/>
      <c r="R248" s="422"/>
      <c r="S248" s="422"/>
      <c r="T248" s="422"/>
      <c r="U248" s="422"/>
      <c r="V248" s="422"/>
      <c r="W248" s="422"/>
      <c r="X248" s="421"/>
      <c r="Y248" s="422"/>
      <c r="Z248" s="422"/>
      <c r="AA248" s="423">
        <f t="shared" si="32"/>
        <v>14.28</v>
      </c>
      <c r="AB248" s="423">
        <v>12</v>
      </c>
      <c r="AC248" s="423">
        <f>AB248*(1+HOLDS!$Z$303/100)</f>
        <v>12</v>
      </c>
      <c r="AD248" s="421"/>
      <c r="AE248" s="421"/>
      <c r="AF248" s="423">
        <v>0.5</v>
      </c>
      <c r="AG248" s="105" t="str">
        <f t="shared" si="28"/>
        <v>Tennis</v>
      </c>
      <c r="AH248" s="105"/>
      <c r="AI248" s="105">
        <v>195</v>
      </c>
    </row>
    <row r="249" spans="2:35" ht="18.75" x14ac:dyDescent="0.3">
      <c r="B249" s="124" t="s">
        <v>36</v>
      </c>
      <c r="C249" s="7" t="s">
        <v>189</v>
      </c>
      <c r="D249" s="7" t="str">
        <f t="shared" si="29"/>
        <v>L</v>
      </c>
      <c r="E249" s="7" t="s">
        <v>76</v>
      </c>
      <c r="F249" s="7" t="str">
        <f t="shared" si="33"/>
        <v/>
      </c>
      <c r="G249" s="7">
        <v>3</v>
      </c>
      <c r="H249" s="6"/>
      <c r="I249" s="10"/>
      <c r="J249" s="10"/>
      <c r="K249" s="10"/>
      <c r="L249" s="10"/>
      <c r="M249" s="10"/>
      <c r="N249" s="10">
        <v>1</v>
      </c>
      <c r="O249" s="107">
        <v>1</v>
      </c>
      <c r="P249" s="107"/>
      <c r="Q249" s="10">
        <v>1</v>
      </c>
      <c r="R249" s="107"/>
      <c r="S249" s="107"/>
      <c r="T249" s="107"/>
      <c r="U249" s="107"/>
      <c r="V249" s="107"/>
      <c r="W249" s="107"/>
      <c r="X249" s="10"/>
      <c r="Y249" s="104"/>
      <c r="Z249" s="104"/>
      <c r="AA249" s="23">
        <f t="shared" ref="AA249:AA256" si="35">AC249*($AA$3/100+1)</f>
        <v>67.83</v>
      </c>
      <c r="AB249" s="23">
        <v>57</v>
      </c>
      <c r="AC249" s="23">
        <f>AB249*(1+HOLDS!$Z$303/100)</f>
        <v>57</v>
      </c>
      <c r="AD249" s="10"/>
      <c r="AE249" s="10"/>
      <c r="AF249" s="23">
        <v>5.5</v>
      </c>
      <c r="AG249" s="105" t="str">
        <f t="shared" si="28"/>
        <v>Volley</v>
      </c>
      <c r="AH249" s="105"/>
      <c r="AI249" s="105">
        <v>196</v>
      </c>
    </row>
    <row r="250" spans="2:35" ht="18.75" x14ac:dyDescent="0.3">
      <c r="B250" s="124" t="s">
        <v>75</v>
      </c>
      <c r="C250" s="7" t="s">
        <v>193</v>
      </c>
      <c r="D250" s="7" t="str">
        <f t="shared" si="29"/>
        <v>M-XL</v>
      </c>
      <c r="E250" s="7" t="s">
        <v>234</v>
      </c>
      <c r="F250" s="7" t="str">
        <f t="shared" si="33"/>
        <v/>
      </c>
      <c r="G250" s="7">
        <v>3</v>
      </c>
      <c r="H250" s="6"/>
      <c r="I250" s="10"/>
      <c r="J250" s="10">
        <v>2</v>
      </c>
      <c r="K250" s="10">
        <v>1</v>
      </c>
      <c r="L250" s="10"/>
      <c r="M250" s="10"/>
      <c r="N250" s="10"/>
      <c r="O250" s="104"/>
      <c r="P250" s="104"/>
      <c r="Q250" s="10"/>
      <c r="R250" s="104"/>
      <c r="S250" s="104"/>
      <c r="T250" s="104"/>
      <c r="U250" s="104"/>
      <c r="V250" s="104"/>
      <c r="W250" s="104"/>
      <c r="X250" s="10">
        <v>10</v>
      </c>
      <c r="Y250" s="104"/>
      <c r="Z250" s="104"/>
      <c r="AA250" s="23">
        <f t="shared" si="35"/>
        <v>70.209999999999994</v>
      </c>
      <c r="AB250" s="23">
        <v>59</v>
      </c>
      <c r="AC250" s="23">
        <f>AB250*(1+HOLDS!$Z$303/100)</f>
        <v>59</v>
      </c>
      <c r="AD250" s="10"/>
      <c r="AE250" s="10"/>
      <c r="AF250" s="23">
        <v>5.3</v>
      </c>
      <c r="AG250" s="105" t="str">
        <f t="shared" si="28"/>
        <v>Bricks</v>
      </c>
      <c r="AH250" s="105"/>
      <c r="AI250" s="105">
        <v>197</v>
      </c>
    </row>
    <row r="251" spans="2:35" ht="18.75" x14ac:dyDescent="0.3">
      <c r="B251" s="126" t="s">
        <v>467</v>
      </c>
      <c r="C251" s="9" t="s">
        <v>438</v>
      </c>
      <c r="D251" s="7" t="str">
        <f t="shared" si="29"/>
        <v>M (Screw-On)</v>
      </c>
      <c r="E251" s="7" t="s">
        <v>3</v>
      </c>
      <c r="F251" s="7" t="str">
        <f t="shared" si="33"/>
        <v xml:space="preserve"> (Screw-On)</v>
      </c>
      <c r="G251" s="9">
        <v>1</v>
      </c>
      <c r="H251" s="6"/>
      <c r="I251" s="10"/>
      <c r="J251" s="10"/>
      <c r="K251" s="10"/>
      <c r="L251" s="10"/>
      <c r="M251" s="10"/>
      <c r="N251" s="10"/>
      <c r="O251" s="104"/>
      <c r="P251" s="104"/>
      <c r="Q251" s="10"/>
      <c r="R251" s="104"/>
      <c r="S251" s="104"/>
      <c r="T251" s="104"/>
      <c r="U251" s="104"/>
      <c r="V251" s="104"/>
      <c r="W251" s="104"/>
      <c r="X251" s="10"/>
      <c r="Y251" s="104"/>
      <c r="Z251" s="104"/>
      <c r="AA251" s="23">
        <f t="shared" ref="AA251:AA253" si="36">AC251*($AA$3/100+1)</f>
        <v>16.66</v>
      </c>
      <c r="AB251" s="23">
        <v>14</v>
      </c>
      <c r="AC251" s="23">
        <f>AB251*(1+HOLDS!$Z$303/100)</f>
        <v>14</v>
      </c>
      <c r="AD251" s="10"/>
      <c r="AE251" s="10"/>
      <c r="AF251" s="23">
        <v>0.3</v>
      </c>
      <c r="AG251" s="105" t="str">
        <f t="shared" si="28"/>
        <v>Stick</v>
      </c>
      <c r="AH251" s="105"/>
      <c r="AI251" s="105">
        <v>198</v>
      </c>
    </row>
    <row r="252" spans="2:35" ht="18.75" x14ac:dyDescent="0.3">
      <c r="B252" s="126" t="s">
        <v>468</v>
      </c>
      <c r="C252" s="9" t="s">
        <v>439</v>
      </c>
      <c r="D252" s="7" t="str">
        <f t="shared" si="29"/>
        <v>M (Screw-On)</v>
      </c>
      <c r="E252" s="7" t="s">
        <v>3</v>
      </c>
      <c r="F252" s="7" t="str">
        <f t="shared" si="33"/>
        <v xml:space="preserve"> (Screw-On)</v>
      </c>
      <c r="G252" s="9">
        <v>1</v>
      </c>
      <c r="H252" s="6"/>
      <c r="I252" s="10"/>
      <c r="J252" s="10"/>
      <c r="K252" s="10"/>
      <c r="L252" s="10"/>
      <c r="M252" s="10"/>
      <c r="N252" s="10"/>
      <c r="O252" s="104"/>
      <c r="P252" s="104"/>
      <c r="Q252" s="10"/>
      <c r="R252" s="104"/>
      <c r="S252" s="104"/>
      <c r="T252" s="104"/>
      <c r="U252" s="104"/>
      <c r="V252" s="104"/>
      <c r="W252" s="104"/>
      <c r="X252" s="10"/>
      <c r="Y252" s="104"/>
      <c r="Z252" s="104"/>
      <c r="AA252" s="23">
        <f t="shared" si="36"/>
        <v>22.61</v>
      </c>
      <c r="AB252" s="23">
        <v>19</v>
      </c>
      <c r="AC252" s="23">
        <f>AB252*(1+HOLDS!$Z$303/100)</f>
        <v>19</v>
      </c>
      <c r="AD252" s="10"/>
      <c r="AE252" s="10"/>
      <c r="AF252" s="23">
        <v>1.3</v>
      </c>
      <c r="AG252" s="105" t="str">
        <f t="shared" si="28"/>
        <v>Cup</v>
      </c>
      <c r="AH252" s="105"/>
      <c r="AI252" s="105">
        <v>199</v>
      </c>
    </row>
    <row r="253" spans="2:35" ht="18.75" x14ac:dyDescent="0.3">
      <c r="B253" s="126" t="s">
        <v>469</v>
      </c>
      <c r="C253" s="9" t="s">
        <v>440</v>
      </c>
      <c r="D253" s="7" t="str">
        <f t="shared" si="29"/>
        <v>M (Screw-On)</v>
      </c>
      <c r="E253" s="7" t="s">
        <v>3</v>
      </c>
      <c r="F253" s="7" t="str">
        <f t="shared" si="33"/>
        <v xml:space="preserve"> (Screw-On)</v>
      </c>
      <c r="G253" s="9">
        <v>1</v>
      </c>
      <c r="H253" s="6"/>
      <c r="I253" s="10"/>
      <c r="J253" s="10"/>
      <c r="K253" s="10"/>
      <c r="L253" s="10"/>
      <c r="M253" s="10"/>
      <c r="N253" s="10"/>
      <c r="O253" s="104"/>
      <c r="P253" s="104"/>
      <c r="Q253" s="10"/>
      <c r="R253" s="104"/>
      <c r="S253" s="104"/>
      <c r="T253" s="104"/>
      <c r="U253" s="104"/>
      <c r="V253" s="104"/>
      <c r="W253" s="104"/>
      <c r="X253" s="10"/>
      <c r="Y253" s="104"/>
      <c r="Z253" s="104"/>
      <c r="AA253" s="23">
        <f t="shared" si="36"/>
        <v>16.66</v>
      </c>
      <c r="AB253" s="23">
        <v>14</v>
      </c>
      <c r="AC253" s="23">
        <f>AB253*(1+HOLDS!$Z$303/100)</f>
        <v>14</v>
      </c>
      <c r="AD253" s="10"/>
      <c r="AE253" s="10"/>
      <c r="AF253" s="23">
        <v>0.25</v>
      </c>
      <c r="AG253" s="105" t="str">
        <f t="shared" si="28"/>
        <v>Ring</v>
      </c>
      <c r="AH253" s="105"/>
      <c r="AI253" s="105">
        <v>200</v>
      </c>
    </row>
    <row r="254" spans="2:35" ht="18.75" x14ac:dyDescent="0.3">
      <c r="B254" s="126" t="s">
        <v>49</v>
      </c>
      <c r="C254" s="9" t="s">
        <v>195</v>
      </c>
      <c r="D254" s="7" t="str">
        <f t="shared" si="29"/>
        <v>L</v>
      </c>
      <c r="E254" s="9" t="s">
        <v>76</v>
      </c>
      <c r="F254" s="7" t="str">
        <f t="shared" si="33"/>
        <v/>
      </c>
      <c r="G254" s="9">
        <v>1</v>
      </c>
      <c r="H254" s="6">
        <v>1</v>
      </c>
      <c r="I254" s="10"/>
      <c r="J254" s="10"/>
      <c r="K254" s="10"/>
      <c r="L254" s="10"/>
      <c r="M254" s="10"/>
      <c r="N254" s="10"/>
      <c r="O254" s="104"/>
      <c r="P254" s="104"/>
      <c r="Q254" s="10"/>
      <c r="R254" s="104"/>
      <c r="S254" s="104"/>
      <c r="T254" s="104"/>
      <c r="U254" s="104"/>
      <c r="V254" s="104"/>
      <c r="W254" s="104"/>
      <c r="X254" s="10"/>
      <c r="Y254" s="104"/>
      <c r="Z254" s="104"/>
      <c r="AA254" s="23">
        <f t="shared" si="35"/>
        <v>22.61</v>
      </c>
      <c r="AB254" s="23">
        <v>19</v>
      </c>
      <c r="AC254" s="23">
        <f>AB254*(1+HOLDS!$Z$303/100)</f>
        <v>19</v>
      </c>
      <c r="AD254" s="10"/>
      <c r="AE254" s="10"/>
      <c r="AF254" s="23">
        <v>1</v>
      </c>
      <c r="AG254" s="105" t="str">
        <f t="shared" si="28"/>
        <v>Pipe Typ 1</v>
      </c>
      <c r="AH254" s="105"/>
      <c r="AI254" s="105">
        <v>201</v>
      </c>
    </row>
    <row r="255" spans="2:35" ht="18.75" x14ac:dyDescent="0.3">
      <c r="B255" s="126" t="s">
        <v>51</v>
      </c>
      <c r="C255" s="9" t="s">
        <v>50</v>
      </c>
      <c r="D255" s="7" t="str">
        <f t="shared" si="29"/>
        <v>L</v>
      </c>
      <c r="E255" s="9" t="s">
        <v>76</v>
      </c>
      <c r="F255" s="7" t="str">
        <f t="shared" si="33"/>
        <v/>
      </c>
      <c r="G255" s="9">
        <v>1</v>
      </c>
      <c r="H255" s="6"/>
      <c r="I255" s="10">
        <v>1</v>
      </c>
      <c r="J255" s="10"/>
      <c r="K255" s="10"/>
      <c r="L255" s="10"/>
      <c r="M255" s="10"/>
      <c r="N255" s="10"/>
      <c r="O255" s="104"/>
      <c r="P255" s="104"/>
      <c r="Q255" s="10"/>
      <c r="R255" s="104"/>
      <c r="S255" s="104"/>
      <c r="T255" s="104"/>
      <c r="U255" s="104"/>
      <c r="V255" s="104"/>
      <c r="W255" s="104"/>
      <c r="X255" s="10"/>
      <c r="Y255" s="104"/>
      <c r="Z255" s="104"/>
      <c r="AA255" s="23">
        <f t="shared" si="35"/>
        <v>21.419999999999998</v>
      </c>
      <c r="AB255" s="23">
        <v>18</v>
      </c>
      <c r="AC255" s="23">
        <f>AB255*(1+HOLDS!$Z$303/100)</f>
        <v>18</v>
      </c>
      <c r="AD255" s="10"/>
      <c r="AE255" s="10"/>
      <c r="AF255" s="23">
        <v>0.9</v>
      </c>
      <c r="AG255" s="105" t="str">
        <f t="shared" si="28"/>
        <v>Pipe Typ 2</v>
      </c>
      <c r="AH255" s="105"/>
      <c r="AI255" s="105">
        <v>202</v>
      </c>
    </row>
    <row r="256" spans="2:35" ht="18.75" x14ac:dyDescent="0.3">
      <c r="B256" s="126" t="s">
        <v>52</v>
      </c>
      <c r="C256" s="9" t="s">
        <v>196</v>
      </c>
      <c r="D256" s="7" t="str">
        <f t="shared" si="29"/>
        <v>L</v>
      </c>
      <c r="E256" s="9" t="s">
        <v>76</v>
      </c>
      <c r="F256" s="7" t="str">
        <f t="shared" si="33"/>
        <v/>
      </c>
      <c r="G256" s="9">
        <v>2</v>
      </c>
      <c r="H256" s="6">
        <v>1</v>
      </c>
      <c r="I256" s="10">
        <v>1</v>
      </c>
      <c r="J256" s="10"/>
      <c r="K256" s="10"/>
      <c r="L256" s="10"/>
      <c r="M256" s="10"/>
      <c r="N256" s="10"/>
      <c r="O256" s="104"/>
      <c r="P256" s="104"/>
      <c r="Q256" s="10"/>
      <c r="R256" s="106"/>
      <c r="S256" s="106"/>
      <c r="T256" s="106"/>
      <c r="U256" s="106"/>
      <c r="V256" s="106"/>
      <c r="W256" s="106"/>
      <c r="X256" s="10"/>
      <c r="Y256" s="104"/>
      <c r="Z256" s="104"/>
      <c r="AA256" s="23">
        <f t="shared" si="35"/>
        <v>40.46</v>
      </c>
      <c r="AB256" s="23">
        <v>34</v>
      </c>
      <c r="AC256" s="23">
        <f>AB256*(1+HOLDS!$Z$303/100)</f>
        <v>34</v>
      </c>
      <c r="AD256" s="104"/>
      <c r="AE256" s="104"/>
      <c r="AF256" s="23">
        <v>1.9</v>
      </c>
      <c r="AG256" s="105" t="str">
        <f t="shared" si="28"/>
        <v>Pipe Typ 1+2</v>
      </c>
      <c r="AH256" s="105"/>
      <c r="AI256" s="105">
        <v>203</v>
      </c>
    </row>
    <row r="257" spans="2:35" ht="18.75" x14ac:dyDescent="0.3">
      <c r="B257" s="148" t="s">
        <v>236</v>
      </c>
      <c r="C257" s="9" t="s">
        <v>197</v>
      </c>
      <c r="D257" s="9"/>
      <c r="E257" s="9"/>
      <c r="F257" s="9"/>
      <c r="G257" s="9"/>
      <c r="H257" s="6"/>
      <c r="I257" s="10"/>
      <c r="J257" s="10"/>
      <c r="K257" s="10"/>
      <c r="L257" s="10"/>
      <c r="M257" s="10"/>
      <c r="N257" s="10"/>
      <c r="O257" s="4"/>
      <c r="P257" s="4"/>
      <c r="Q257" s="10"/>
      <c r="R257" s="12"/>
      <c r="S257" s="12"/>
      <c r="T257" s="12"/>
      <c r="U257" s="12"/>
      <c r="V257" s="12"/>
      <c r="W257" s="12"/>
      <c r="X257" s="10"/>
      <c r="Y257" s="4"/>
      <c r="Z257" s="4"/>
      <c r="AA257" s="23"/>
      <c r="AB257" s="23"/>
      <c r="AC257" s="23">
        <f>AB257*(1+HOLDS!$Z$303/100)</f>
        <v>0</v>
      </c>
      <c r="AD257" s="4"/>
      <c r="AE257" s="4"/>
      <c r="AF257" s="23"/>
      <c r="AG257" s="105" t="str">
        <f t="shared" si="28"/>
        <v/>
      </c>
      <c r="AH257" s="105"/>
      <c r="AI257" s="105">
        <v>204</v>
      </c>
    </row>
    <row r="258" spans="2:35" x14ac:dyDescent="0.25"/>
    <row r="259" spans="2:35" x14ac:dyDescent="0.25"/>
    <row r="260" spans="2:35" x14ac:dyDescent="0.25"/>
    <row r="261" spans="2:35" x14ac:dyDescent="0.25"/>
    <row r="262" spans="2:35" x14ac:dyDescent="0.25"/>
    <row r="263" spans="2:35" x14ac:dyDescent="0.25"/>
    <row r="264" spans="2:35" x14ac:dyDescent="0.25"/>
    <row r="265" spans="2:35" x14ac:dyDescent="0.25">
      <c r="R265" s="118"/>
    </row>
    <row r="266" spans="2:35" x14ac:dyDescent="0.25"/>
    <row r="267" spans="2:35" x14ac:dyDescent="0.25"/>
    <row r="268" spans="2:35" x14ac:dyDescent="0.25"/>
    <row r="269" spans="2:35" x14ac:dyDescent="0.25"/>
    <row r="270" spans="2:35" x14ac:dyDescent="0.25"/>
    <row r="271" spans="2:35" x14ac:dyDescent="0.25"/>
    <row r="272" spans="2:35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</sheetData>
  <sheetProtection selectLockedCells="1"/>
  <phoneticPr fontId="12" type="noConversion"/>
  <pageMargins left="0.75196850393700787" right="0.75196850393700787" top="1" bottom="1" header="0.5" footer="0.5"/>
  <pageSetup paperSize="9" scale="25" orientation="portrait" horizontalDpi="0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published="0"/>
  <dimension ref="B1:AV257"/>
  <sheetViews>
    <sheetView workbookViewId="0">
      <pane ySplit="2" topLeftCell="A54" activePane="bottomLeft" state="frozen"/>
      <selection activeCell="L12" sqref="L12"/>
      <selection pane="bottomLeft" activeCell="D68" sqref="D68"/>
    </sheetView>
  </sheetViews>
  <sheetFormatPr baseColWidth="10" defaultRowHeight="15.75" x14ac:dyDescent="0.25"/>
  <cols>
    <col min="2" max="2" width="18.625" customWidth="1"/>
    <col min="4" max="4" width="27.5" customWidth="1"/>
    <col min="5" max="5" width="10.375" customWidth="1"/>
    <col min="6" max="21" width="7.875" customWidth="1"/>
    <col min="22" max="22" width="8" customWidth="1"/>
    <col min="23" max="24" width="6.125" customWidth="1"/>
    <col min="42" max="43" width="6.125" customWidth="1"/>
    <col min="46" max="47" width="5.375" customWidth="1"/>
  </cols>
  <sheetData>
    <row r="1" spans="2:48" x14ac:dyDescent="0.25">
      <c r="AR1" t="s">
        <v>15</v>
      </c>
    </row>
    <row r="2" spans="2:48" ht="60.75" x14ac:dyDescent="0.3">
      <c r="B2" t="s">
        <v>210</v>
      </c>
      <c r="C2" t="s">
        <v>0</v>
      </c>
      <c r="E2" t="s">
        <v>27</v>
      </c>
      <c r="F2" s="2">
        <f>'Datenbank Holds'!H3</f>
        <v>40</v>
      </c>
      <c r="G2" s="2">
        <f>'Datenbank Holds'!I3</f>
        <v>50</v>
      </c>
      <c r="H2" s="2">
        <f>'Datenbank Holds'!J3</f>
        <v>60</v>
      </c>
      <c r="I2" s="2">
        <f>'Datenbank Holds'!K3</f>
        <v>70</v>
      </c>
      <c r="J2" s="2">
        <f>'Datenbank Holds'!L3</f>
        <v>80</v>
      </c>
      <c r="K2" s="2">
        <f>'Datenbank Holds'!M3</f>
        <v>90</v>
      </c>
      <c r="L2" s="2">
        <f>'Datenbank Holds'!N3</f>
        <v>100</v>
      </c>
      <c r="M2" s="2">
        <f>'Datenbank Holds'!O3</f>
        <v>110</v>
      </c>
      <c r="N2" s="2">
        <f>'Datenbank Holds'!P3</f>
        <v>120</v>
      </c>
      <c r="O2" s="2">
        <f>'Datenbank Holds'!Q3</f>
        <v>130</v>
      </c>
      <c r="P2" s="2">
        <f>'Datenbank Holds'!R3</f>
        <v>140</v>
      </c>
      <c r="Q2" s="2">
        <f>'Datenbank Holds'!S3</f>
        <v>150</v>
      </c>
      <c r="R2" s="2">
        <f>'Datenbank Holds'!T3</f>
        <v>160</v>
      </c>
      <c r="S2" s="2">
        <f>'Datenbank Holds'!U3</f>
        <v>170</v>
      </c>
      <c r="T2" s="2">
        <f>'Datenbank Holds'!V3</f>
        <v>180</v>
      </c>
      <c r="U2" s="2">
        <f>'Datenbank Holds'!W3</f>
        <v>190</v>
      </c>
      <c r="V2" s="8" t="s">
        <v>13</v>
      </c>
      <c r="Y2" s="76" t="s">
        <v>212</v>
      </c>
      <c r="Z2" s="77" t="s">
        <v>213</v>
      </c>
      <c r="AA2" s="87" t="s">
        <v>214</v>
      </c>
      <c r="AB2" s="88" t="s">
        <v>215</v>
      </c>
      <c r="AC2" s="86" t="s">
        <v>216</v>
      </c>
      <c r="AD2" s="78" t="s">
        <v>217</v>
      </c>
      <c r="AE2" s="79" t="s">
        <v>218</v>
      </c>
      <c r="AF2" s="80" t="s">
        <v>219</v>
      </c>
      <c r="AG2" s="89" t="s">
        <v>220</v>
      </c>
      <c r="AH2" s="116" t="s">
        <v>279</v>
      </c>
      <c r="AI2" s="81" t="s">
        <v>221</v>
      </c>
      <c r="AJ2" s="82" t="s">
        <v>222</v>
      </c>
      <c r="AK2" s="83" t="s">
        <v>223</v>
      </c>
      <c r="AL2" s="84" t="s">
        <v>224</v>
      </c>
      <c r="AM2" s="93" t="s">
        <v>225</v>
      </c>
      <c r="AN2" s="85" t="s">
        <v>226</v>
      </c>
      <c r="AO2" s="86" t="s">
        <v>227</v>
      </c>
      <c r="AR2" t="s">
        <v>16</v>
      </c>
      <c r="AS2" t="s">
        <v>11</v>
      </c>
      <c r="AV2" t="s">
        <v>12</v>
      </c>
    </row>
    <row r="3" spans="2:48" ht="19.5" thickBot="1" x14ac:dyDescent="0.35">
      <c r="B3" t="str">
        <f>PROPER(VLOOKUP(C3,'Datenbank Holds'!B:AI,26,FALSE))</f>
        <v>7037,3625</v>
      </c>
      <c r="C3" s="123" t="s">
        <v>1132</v>
      </c>
      <c r="D3" s="49" t="str">
        <f>PROPER(VLOOKUP(C3,'Datenbank Holds'!B:C,2,FALSE))</f>
        <v>Jet Stream (Pu) Set</v>
      </c>
      <c r="E3" s="1">
        <f>SUM(HOLDS!G12:W12)</f>
        <v>0</v>
      </c>
      <c r="F3" s="5">
        <f>$E3*'Datenbank Holds'!H5</f>
        <v>0</v>
      </c>
      <c r="G3" s="5">
        <f>$E3*'Datenbank Holds'!I5</f>
        <v>0</v>
      </c>
      <c r="H3" s="5">
        <f>$E3*'Datenbank Holds'!J5</f>
        <v>0</v>
      </c>
      <c r="I3" s="5">
        <f>$E3*'Datenbank Holds'!K5</f>
        <v>0</v>
      </c>
      <c r="J3" s="5">
        <f>$E3*'Datenbank Holds'!L5</f>
        <v>0</v>
      </c>
      <c r="K3" s="5">
        <f>$E3*'Datenbank Holds'!M5</f>
        <v>0</v>
      </c>
      <c r="L3" s="5">
        <f>$E3*'Datenbank Holds'!N5</f>
        <v>0</v>
      </c>
      <c r="M3" s="5">
        <f>$E3*'Datenbank Holds'!O5</f>
        <v>0</v>
      </c>
      <c r="N3" s="5">
        <f>$E3*'Datenbank Holds'!P5</f>
        <v>0</v>
      </c>
      <c r="O3" s="5">
        <f>$E3*'Datenbank Holds'!Q5</f>
        <v>0</v>
      </c>
      <c r="P3" s="5">
        <f>$E3*'Datenbank Holds'!R5</f>
        <v>0</v>
      </c>
      <c r="Q3" s="5">
        <f>$E3*'Datenbank Holds'!S5</f>
        <v>0</v>
      </c>
      <c r="R3" s="5">
        <f>$E3*'Datenbank Holds'!T5</f>
        <v>0</v>
      </c>
      <c r="S3" s="5">
        <f>$E3*'Datenbank Holds'!U5</f>
        <v>0</v>
      </c>
      <c r="T3" s="5">
        <f>$E3*'Datenbank Holds'!V5</f>
        <v>0</v>
      </c>
      <c r="U3" s="5">
        <f>$E3*'Datenbank Holds'!W5</f>
        <v>0</v>
      </c>
      <c r="V3" s="5">
        <f>$E3*'Datenbank Holds'!X5</f>
        <v>0</v>
      </c>
      <c r="Y3">
        <f>HOLDS!G12*HOLDS!$E12</f>
        <v>0</v>
      </c>
      <c r="Z3">
        <f>HOLDS!H12*HOLDS!$E12</f>
        <v>0</v>
      </c>
      <c r="AA3">
        <f>HOLDS!I12*HOLDS!$E12</f>
        <v>0</v>
      </c>
      <c r="AB3">
        <f>HOLDS!J12*HOLDS!$E12</f>
        <v>0</v>
      </c>
      <c r="AC3">
        <f>HOLDS!K12*HOLDS!$E12</f>
        <v>0</v>
      </c>
      <c r="AD3">
        <f>HOLDS!L12*HOLDS!$E12</f>
        <v>0</v>
      </c>
      <c r="AE3">
        <f>HOLDS!M12*HOLDS!$E12</f>
        <v>0</v>
      </c>
      <c r="AF3">
        <f>HOLDS!N12*HOLDS!$E12</f>
        <v>0</v>
      </c>
      <c r="AG3">
        <f>HOLDS!O12*HOLDS!$E12</f>
        <v>0</v>
      </c>
      <c r="AH3">
        <f>HOLDS!P12*HOLDS!$E12</f>
        <v>0</v>
      </c>
      <c r="AI3">
        <f>HOLDS!Q12*HOLDS!$E12</f>
        <v>0</v>
      </c>
      <c r="AJ3">
        <f>HOLDS!R12*HOLDS!$E12</f>
        <v>0</v>
      </c>
      <c r="AK3">
        <f>HOLDS!S12*HOLDS!$E12</f>
        <v>0</v>
      </c>
      <c r="AL3">
        <f>HOLDS!T12*HOLDS!$E12</f>
        <v>0</v>
      </c>
      <c r="AM3">
        <f>HOLDS!U12*HOLDS!$E12</f>
        <v>0</v>
      </c>
      <c r="AN3">
        <f>HOLDS!V12*HOLDS!$E12</f>
        <v>0</v>
      </c>
      <c r="AO3">
        <f>HOLDS!W12*HOLDS!$E12</f>
        <v>0</v>
      </c>
      <c r="AR3">
        <f>SUM(HOLDS!G12:W12)*'Datenbank Holds'!AA5</f>
        <v>0</v>
      </c>
      <c r="AS3">
        <f>SUM(HOLDS!G12:W12)*'Datenbank Holds'!AC5</f>
        <v>0</v>
      </c>
      <c r="AV3">
        <f>SUM(HOLDS!G12:W12)*'Datenbank Holds'!AF5</f>
        <v>0</v>
      </c>
    </row>
    <row r="4" spans="2:48" ht="19.5" thickBot="1" x14ac:dyDescent="0.35">
      <c r="B4" t="str">
        <f>PROPER(VLOOKUP(C4,'Datenbank Holds'!B:AI,26,FALSE))</f>
        <v>353,43</v>
      </c>
      <c r="C4" s="123" t="s">
        <v>1098</v>
      </c>
      <c r="D4" s="49" t="str">
        <f>PROPER(VLOOKUP(C4,'Datenbank Holds'!B:C,2,FALSE))</f>
        <v>Jet Stream (Pu) Giga Jugs I</v>
      </c>
      <c r="E4" s="1">
        <f>SUM(HOLDS!G13:W13)</f>
        <v>0</v>
      </c>
      <c r="F4" s="5">
        <f>$E4*'Datenbank Holds'!H6</f>
        <v>0</v>
      </c>
      <c r="G4" s="5">
        <f>$E4*'Datenbank Holds'!I6</f>
        <v>0</v>
      </c>
      <c r="H4" s="5">
        <f>$E4*'Datenbank Holds'!J6</f>
        <v>0</v>
      </c>
      <c r="I4" s="5">
        <f>$E4*'Datenbank Holds'!K6</f>
        <v>0</v>
      </c>
      <c r="J4" s="5">
        <f>$E4*'Datenbank Holds'!L6</f>
        <v>0</v>
      </c>
      <c r="K4" s="5">
        <f>$E4*'Datenbank Holds'!M6</f>
        <v>0</v>
      </c>
      <c r="L4" s="5">
        <f>$E4*'Datenbank Holds'!N6</f>
        <v>0</v>
      </c>
      <c r="M4" s="5">
        <f>$E4*'Datenbank Holds'!O6</f>
        <v>0</v>
      </c>
      <c r="N4" s="5">
        <f>$E4*'Datenbank Holds'!P6</f>
        <v>0</v>
      </c>
      <c r="O4" s="5">
        <f>$E4*'Datenbank Holds'!Q6</f>
        <v>0</v>
      </c>
      <c r="P4" s="5">
        <f>$E4*'Datenbank Holds'!R6</f>
        <v>0</v>
      </c>
      <c r="Q4" s="5">
        <f>$E4*'Datenbank Holds'!S6</f>
        <v>0</v>
      </c>
      <c r="R4" s="5">
        <f>$E4*'Datenbank Holds'!T6</f>
        <v>0</v>
      </c>
      <c r="S4" s="5">
        <f>$E4*'Datenbank Holds'!U6</f>
        <v>0</v>
      </c>
      <c r="T4" s="5">
        <f>$E4*'Datenbank Holds'!V6</f>
        <v>0</v>
      </c>
      <c r="U4" s="5">
        <f>$E4*'Datenbank Holds'!W6</f>
        <v>0</v>
      </c>
      <c r="V4" s="5">
        <f>$E4*'Datenbank Holds'!X6</f>
        <v>0</v>
      </c>
      <c r="Y4">
        <f>HOLDS!G13*HOLDS!$E13</f>
        <v>0</v>
      </c>
      <c r="Z4">
        <f>HOLDS!H13*HOLDS!$E13</f>
        <v>0</v>
      </c>
      <c r="AA4">
        <f>HOLDS!I13*HOLDS!$E13</f>
        <v>0</v>
      </c>
      <c r="AB4">
        <f>HOLDS!J13*HOLDS!$E13</f>
        <v>0</v>
      </c>
      <c r="AC4">
        <f>HOLDS!K13*HOLDS!$E13</f>
        <v>0</v>
      </c>
      <c r="AD4">
        <f>HOLDS!L13*HOLDS!$E13</f>
        <v>0</v>
      </c>
      <c r="AE4">
        <f>HOLDS!M13*HOLDS!$E13</f>
        <v>0</v>
      </c>
      <c r="AF4">
        <f>HOLDS!N13*HOLDS!$E13</f>
        <v>0</v>
      </c>
      <c r="AG4">
        <f>HOLDS!O13*HOLDS!$E13</f>
        <v>0</v>
      </c>
      <c r="AH4">
        <f>HOLDS!P13*HOLDS!$E13</f>
        <v>0</v>
      </c>
      <c r="AI4">
        <f>HOLDS!Q13*HOLDS!$E13</f>
        <v>0</v>
      </c>
      <c r="AJ4">
        <f>HOLDS!R13*HOLDS!$E13</f>
        <v>0</v>
      </c>
      <c r="AK4">
        <f>HOLDS!S13*HOLDS!$E13</f>
        <v>0</v>
      </c>
      <c r="AL4">
        <f>HOLDS!T13*HOLDS!$E13</f>
        <v>0</v>
      </c>
      <c r="AM4">
        <f>HOLDS!U13*HOLDS!$E13</f>
        <v>0</v>
      </c>
      <c r="AN4">
        <f>HOLDS!V13*HOLDS!$E13</f>
        <v>0</v>
      </c>
      <c r="AO4">
        <f>HOLDS!W13*HOLDS!$E13</f>
        <v>0</v>
      </c>
      <c r="AR4">
        <f>SUM(HOLDS!G13:W13)*'Datenbank Holds'!AA6</f>
        <v>0</v>
      </c>
      <c r="AS4">
        <f>SUM(HOLDS!G13:W13)*'Datenbank Holds'!AC6</f>
        <v>0</v>
      </c>
      <c r="AV4">
        <f>SUM(HOLDS!G13:W13)*'Datenbank Holds'!AF6</f>
        <v>0</v>
      </c>
    </row>
    <row r="5" spans="2:48" ht="19.5" thickBot="1" x14ac:dyDescent="0.35">
      <c r="B5" t="str">
        <f>PROPER(VLOOKUP(C5,'Datenbank Holds'!B:AI,26,FALSE))</f>
        <v>503,37</v>
      </c>
      <c r="C5" s="123" t="s">
        <v>1099</v>
      </c>
      <c r="D5" s="49" t="str">
        <f>PROPER(VLOOKUP(C5,'Datenbank Holds'!B:C,2,FALSE))</f>
        <v>Jet Stream (Pu) Giga Jugs Ii</v>
      </c>
      <c r="E5" s="1">
        <f>SUM(HOLDS!G14:W14)</f>
        <v>0</v>
      </c>
      <c r="F5" s="5">
        <f>$E5*'Datenbank Holds'!H7</f>
        <v>0</v>
      </c>
      <c r="G5" s="5">
        <f>$E5*'Datenbank Holds'!I7</f>
        <v>0</v>
      </c>
      <c r="H5" s="5">
        <f>$E5*'Datenbank Holds'!J7</f>
        <v>0</v>
      </c>
      <c r="I5" s="5">
        <f>$E5*'Datenbank Holds'!K7</f>
        <v>0</v>
      </c>
      <c r="J5" s="5">
        <f>$E5*'Datenbank Holds'!L7</f>
        <v>0</v>
      </c>
      <c r="K5" s="5">
        <f>$E5*'Datenbank Holds'!M7</f>
        <v>0</v>
      </c>
      <c r="L5" s="5">
        <f>$E5*'Datenbank Holds'!N7</f>
        <v>0</v>
      </c>
      <c r="M5" s="5">
        <f>$E5*'Datenbank Holds'!O7</f>
        <v>0</v>
      </c>
      <c r="N5" s="5">
        <f>$E5*'Datenbank Holds'!P7</f>
        <v>0</v>
      </c>
      <c r="O5" s="5">
        <f>$E5*'Datenbank Holds'!Q7</f>
        <v>0</v>
      </c>
      <c r="P5" s="5">
        <f>$E5*'Datenbank Holds'!R7</f>
        <v>0</v>
      </c>
      <c r="Q5" s="5">
        <f>$E5*'Datenbank Holds'!S7</f>
        <v>0</v>
      </c>
      <c r="R5" s="5">
        <f>$E5*'Datenbank Holds'!T7</f>
        <v>0</v>
      </c>
      <c r="S5" s="5">
        <f>$E5*'Datenbank Holds'!U7</f>
        <v>0</v>
      </c>
      <c r="T5" s="5">
        <f>$E5*'Datenbank Holds'!V7</f>
        <v>0</v>
      </c>
      <c r="U5" s="5">
        <f>$E5*'Datenbank Holds'!W7</f>
        <v>0</v>
      </c>
      <c r="V5" s="5">
        <f>$E5*'Datenbank Holds'!X7</f>
        <v>0</v>
      </c>
      <c r="Y5">
        <f>HOLDS!G14*HOLDS!$E14</f>
        <v>0</v>
      </c>
      <c r="Z5">
        <f>HOLDS!H14*HOLDS!$E14</f>
        <v>0</v>
      </c>
      <c r="AA5">
        <f>HOLDS!I14*HOLDS!$E14</f>
        <v>0</v>
      </c>
      <c r="AB5">
        <f>HOLDS!J14*HOLDS!$E14</f>
        <v>0</v>
      </c>
      <c r="AC5">
        <f>HOLDS!K14*HOLDS!$E14</f>
        <v>0</v>
      </c>
      <c r="AD5">
        <f>HOLDS!L14*HOLDS!$E14</f>
        <v>0</v>
      </c>
      <c r="AE5">
        <f>HOLDS!M14*HOLDS!$E14</f>
        <v>0</v>
      </c>
      <c r="AF5">
        <f>HOLDS!N14*HOLDS!$E14</f>
        <v>0</v>
      </c>
      <c r="AG5">
        <f>HOLDS!O14*HOLDS!$E14</f>
        <v>0</v>
      </c>
      <c r="AH5">
        <f>HOLDS!P14*HOLDS!$E14</f>
        <v>0</v>
      </c>
      <c r="AI5">
        <f>HOLDS!Q14*HOLDS!$E14</f>
        <v>0</v>
      </c>
      <c r="AJ5">
        <f>HOLDS!R14*HOLDS!$E14</f>
        <v>0</v>
      </c>
      <c r="AK5">
        <f>HOLDS!S14*HOLDS!$E14</f>
        <v>0</v>
      </c>
      <c r="AL5">
        <f>HOLDS!T14*HOLDS!$E14</f>
        <v>0</v>
      </c>
      <c r="AM5">
        <f>HOLDS!U14*HOLDS!$E14</f>
        <v>0</v>
      </c>
      <c r="AN5">
        <f>HOLDS!V14*HOLDS!$E14</f>
        <v>0</v>
      </c>
      <c r="AO5">
        <f>HOLDS!W14*HOLDS!$E14</f>
        <v>0</v>
      </c>
      <c r="AR5">
        <f>SUM(HOLDS!G14:W14)*'Datenbank Holds'!AA7</f>
        <v>0</v>
      </c>
      <c r="AS5">
        <f>SUM(HOLDS!G14:W14)*'Datenbank Holds'!AC7</f>
        <v>0</v>
      </c>
      <c r="AV5">
        <f>SUM(HOLDS!G14:W14)*'Datenbank Holds'!AF7</f>
        <v>0</v>
      </c>
    </row>
    <row r="6" spans="2:48" ht="19.5" thickBot="1" x14ac:dyDescent="0.35">
      <c r="B6" t="str">
        <f>PROPER(VLOOKUP(C6,'Datenbank Holds'!B:AI,26,FALSE))</f>
        <v>236,81</v>
      </c>
      <c r="C6" s="123" t="s">
        <v>1100</v>
      </c>
      <c r="D6" s="49" t="str">
        <f>PROPER(VLOOKUP(C6,'Datenbank Holds'!B:C,2,FALSE))</f>
        <v>Jet Stream (Pu) Giga Pinches</v>
      </c>
      <c r="E6" s="1">
        <f>SUM(HOLDS!G15:W15)</f>
        <v>0</v>
      </c>
      <c r="F6" s="5">
        <f>$E6*'Datenbank Holds'!H8</f>
        <v>0</v>
      </c>
      <c r="G6" s="5">
        <f>$E6*'Datenbank Holds'!I8</f>
        <v>0</v>
      </c>
      <c r="H6" s="5">
        <f>$E6*'Datenbank Holds'!J8</f>
        <v>0</v>
      </c>
      <c r="I6" s="5">
        <f>$E6*'Datenbank Holds'!K8</f>
        <v>0</v>
      </c>
      <c r="J6" s="5">
        <f>$E6*'Datenbank Holds'!L8</f>
        <v>0</v>
      </c>
      <c r="K6" s="5">
        <f>$E6*'Datenbank Holds'!M8</f>
        <v>0</v>
      </c>
      <c r="L6" s="5">
        <f>$E6*'Datenbank Holds'!N8</f>
        <v>0</v>
      </c>
      <c r="M6" s="5">
        <f>$E6*'Datenbank Holds'!O8</f>
        <v>0</v>
      </c>
      <c r="N6" s="5">
        <f>$E6*'Datenbank Holds'!P8</f>
        <v>0</v>
      </c>
      <c r="O6" s="5">
        <f>$E6*'Datenbank Holds'!Q8</f>
        <v>0</v>
      </c>
      <c r="P6" s="5">
        <f>$E6*'Datenbank Holds'!R8</f>
        <v>0</v>
      </c>
      <c r="Q6" s="5">
        <f>$E6*'Datenbank Holds'!S8</f>
        <v>0</v>
      </c>
      <c r="R6" s="5">
        <f>$E6*'Datenbank Holds'!T8</f>
        <v>0</v>
      </c>
      <c r="S6" s="5">
        <f>$E6*'Datenbank Holds'!U8</f>
        <v>0</v>
      </c>
      <c r="T6" s="5">
        <f>$E6*'Datenbank Holds'!V8</f>
        <v>0</v>
      </c>
      <c r="U6" s="5">
        <f>$E6*'Datenbank Holds'!W8</f>
        <v>0</v>
      </c>
      <c r="V6" s="5">
        <f>$E6*'Datenbank Holds'!X8</f>
        <v>0</v>
      </c>
      <c r="Y6">
        <f>HOLDS!G15*HOLDS!$E15</f>
        <v>0</v>
      </c>
      <c r="Z6">
        <f>HOLDS!H15*HOLDS!$E15</f>
        <v>0</v>
      </c>
      <c r="AA6">
        <f>HOLDS!I15*HOLDS!$E15</f>
        <v>0</v>
      </c>
      <c r="AB6">
        <f>HOLDS!J15*HOLDS!$E15</f>
        <v>0</v>
      </c>
      <c r="AC6">
        <f>HOLDS!K15*HOLDS!$E15</f>
        <v>0</v>
      </c>
      <c r="AD6">
        <f>HOLDS!L15*HOLDS!$E15</f>
        <v>0</v>
      </c>
      <c r="AE6">
        <f>HOLDS!M15*HOLDS!$E15</f>
        <v>0</v>
      </c>
      <c r="AF6">
        <f>HOLDS!N15*HOLDS!$E15</f>
        <v>0</v>
      </c>
      <c r="AG6">
        <f>HOLDS!O15*HOLDS!$E15</f>
        <v>0</v>
      </c>
      <c r="AH6">
        <f>HOLDS!P15*HOLDS!$E15</f>
        <v>0</v>
      </c>
      <c r="AI6">
        <f>HOLDS!Q15*HOLDS!$E15</f>
        <v>0</v>
      </c>
      <c r="AJ6">
        <f>HOLDS!R15*HOLDS!$E15</f>
        <v>0</v>
      </c>
      <c r="AK6">
        <f>HOLDS!S15*HOLDS!$E15</f>
        <v>0</v>
      </c>
      <c r="AL6">
        <f>HOLDS!T15*HOLDS!$E15</f>
        <v>0</v>
      </c>
      <c r="AM6">
        <f>HOLDS!U15*HOLDS!$E15</f>
        <v>0</v>
      </c>
      <c r="AN6">
        <f>HOLDS!V15*HOLDS!$E15</f>
        <v>0</v>
      </c>
      <c r="AO6">
        <f>HOLDS!W15*HOLDS!$E15</f>
        <v>0</v>
      </c>
      <c r="AR6">
        <f>SUM(HOLDS!G15:W15)*'Datenbank Holds'!AA8</f>
        <v>0</v>
      </c>
      <c r="AS6">
        <f>SUM(HOLDS!G15:W15)*'Datenbank Holds'!AC8</f>
        <v>0</v>
      </c>
      <c r="AV6">
        <f>SUM(HOLDS!G15:W15)*'Datenbank Holds'!AF8</f>
        <v>0</v>
      </c>
    </row>
    <row r="7" spans="2:48" ht="19.5" thickBot="1" x14ac:dyDescent="0.35">
      <c r="B7" t="str">
        <f>PROPER(VLOOKUP(C7,'Datenbank Holds'!B:AI,26,FALSE))</f>
        <v>353,43</v>
      </c>
      <c r="C7" s="123" t="s">
        <v>1101</v>
      </c>
      <c r="D7" s="49" t="str">
        <f>PROPER(VLOOKUP(C7,'Datenbank Holds'!B:C,2,FALSE))</f>
        <v>Jet Stream (Pu) Giga Ledges I</v>
      </c>
      <c r="E7" s="1">
        <f>SUM(HOLDS!G16:W16)</f>
        <v>0</v>
      </c>
      <c r="F7" s="5">
        <f>$E7*'Datenbank Holds'!H9</f>
        <v>0</v>
      </c>
      <c r="G7" s="5">
        <f>$E7*'Datenbank Holds'!I9</f>
        <v>0</v>
      </c>
      <c r="H7" s="5">
        <f>$E7*'Datenbank Holds'!J9</f>
        <v>0</v>
      </c>
      <c r="I7" s="5">
        <f>$E7*'Datenbank Holds'!K9</f>
        <v>0</v>
      </c>
      <c r="J7" s="5">
        <f>$E7*'Datenbank Holds'!L9</f>
        <v>0</v>
      </c>
      <c r="K7" s="5">
        <f>$E7*'Datenbank Holds'!M9</f>
        <v>0</v>
      </c>
      <c r="L7" s="5">
        <f>$E7*'Datenbank Holds'!N9</f>
        <v>0</v>
      </c>
      <c r="M7" s="5">
        <f>$E7*'Datenbank Holds'!O9</f>
        <v>0</v>
      </c>
      <c r="N7" s="5">
        <f>$E7*'Datenbank Holds'!P9</f>
        <v>0</v>
      </c>
      <c r="O7" s="5">
        <f>$E7*'Datenbank Holds'!Q9</f>
        <v>0</v>
      </c>
      <c r="P7" s="5">
        <f>$E7*'Datenbank Holds'!R9</f>
        <v>0</v>
      </c>
      <c r="Q7" s="5">
        <f>$E7*'Datenbank Holds'!S9</f>
        <v>0</v>
      </c>
      <c r="R7" s="5">
        <f>$E7*'Datenbank Holds'!T9</f>
        <v>0</v>
      </c>
      <c r="S7" s="5">
        <f>$E7*'Datenbank Holds'!U9</f>
        <v>0</v>
      </c>
      <c r="T7" s="5">
        <f>$E7*'Datenbank Holds'!V9</f>
        <v>0</v>
      </c>
      <c r="U7" s="5">
        <f>$E7*'Datenbank Holds'!W9</f>
        <v>0</v>
      </c>
      <c r="V7" s="5">
        <f>$E7*'Datenbank Holds'!X9</f>
        <v>0</v>
      </c>
      <c r="Y7">
        <f>HOLDS!G16*HOLDS!$E16</f>
        <v>0</v>
      </c>
      <c r="Z7">
        <f>HOLDS!H16*HOLDS!$E16</f>
        <v>0</v>
      </c>
      <c r="AA7">
        <f>HOLDS!I16*HOLDS!$E16</f>
        <v>0</v>
      </c>
      <c r="AB7">
        <f>HOLDS!J16*HOLDS!$E16</f>
        <v>0</v>
      </c>
      <c r="AC7">
        <f>HOLDS!K16*HOLDS!$E16</f>
        <v>0</v>
      </c>
      <c r="AD7">
        <f>HOLDS!L16*HOLDS!$E16</f>
        <v>0</v>
      </c>
      <c r="AE7">
        <f>HOLDS!M16*HOLDS!$E16</f>
        <v>0</v>
      </c>
      <c r="AF7">
        <f>HOLDS!N16*HOLDS!$E16</f>
        <v>0</v>
      </c>
      <c r="AG7">
        <f>HOLDS!O16*HOLDS!$E16</f>
        <v>0</v>
      </c>
      <c r="AH7">
        <f>HOLDS!P16*HOLDS!$E16</f>
        <v>0</v>
      </c>
      <c r="AI7">
        <f>HOLDS!Q16*HOLDS!$E16</f>
        <v>0</v>
      </c>
      <c r="AJ7">
        <f>HOLDS!R16*HOLDS!$E16</f>
        <v>0</v>
      </c>
      <c r="AK7">
        <f>HOLDS!S16*HOLDS!$E16</f>
        <v>0</v>
      </c>
      <c r="AL7">
        <f>HOLDS!T16*HOLDS!$E16</f>
        <v>0</v>
      </c>
      <c r="AM7">
        <f>HOLDS!U16*HOLDS!$E16</f>
        <v>0</v>
      </c>
      <c r="AN7">
        <f>HOLDS!V16*HOLDS!$E16</f>
        <v>0</v>
      </c>
      <c r="AO7">
        <f>HOLDS!W16*HOLDS!$E16</f>
        <v>0</v>
      </c>
      <c r="AR7">
        <f>SUM(HOLDS!G16:W16)*'Datenbank Holds'!AA9</f>
        <v>0</v>
      </c>
      <c r="AS7">
        <f>SUM(HOLDS!G16:W16)*'Datenbank Holds'!AC9</f>
        <v>0</v>
      </c>
      <c r="AV7">
        <f>SUM(HOLDS!G16:W16)*'Datenbank Holds'!AF9</f>
        <v>0</v>
      </c>
    </row>
    <row r="8" spans="2:48" ht="19.5" thickBot="1" x14ac:dyDescent="0.35">
      <c r="B8" t="str">
        <f>PROPER(VLOOKUP(C8,'Datenbank Holds'!B:AI,26,FALSE))</f>
        <v>367,71</v>
      </c>
      <c r="C8" s="123" t="s">
        <v>1102</v>
      </c>
      <c r="D8" s="49" t="str">
        <f>PROPER(VLOOKUP(C8,'Datenbank Holds'!B:C,2,FALSE))</f>
        <v>Jet Stream (Pu) Giga Ledges Ii</v>
      </c>
      <c r="E8" s="1">
        <f>SUM(HOLDS!G17:W17)</f>
        <v>0</v>
      </c>
      <c r="F8" s="5">
        <f>$E8*'Datenbank Holds'!H10</f>
        <v>0</v>
      </c>
      <c r="G8" s="5">
        <f>$E8*'Datenbank Holds'!I10</f>
        <v>0</v>
      </c>
      <c r="H8" s="5">
        <f>$E8*'Datenbank Holds'!J10</f>
        <v>0</v>
      </c>
      <c r="I8" s="5">
        <f>$E8*'Datenbank Holds'!K10</f>
        <v>0</v>
      </c>
      <c r="J8" s="5">
        <f>$E8*'Datenbank Holds'!L10</f>
        <v>0</v>
      </c>
      <c r="K8" s="5">
        <f>$E8*'Datenbank Holds'!M10</f>
        <v>0</v>
      </c>
      <c r="L8" s="5">
        <f>$E8*'Datenbank Holds'!N10</f>
        <v>0</v>
      </c>
      <c r="M8" s="5">
        <f>$E8*'Datenbank Holds'!O10</f>
        <v>0</v>
      </c>
      <c r="N8" s="5">
        <f>$E8*'Datenbank Holds'!P10</f>
        <v>0</v>
      </c>
      <c r="O8" s="5">
        <f>$E8*'Datenbank Holds'!Q10</f>
        <v>0</v>
      </c>
      <c r="P8" s="5">
        <f>$E8*'Datenbank Holds'!R10</f>
        <v>0</v>
      </c>
      <c r="Q8" s="5">
        <f>$E8*'Datenbank Holds'!S10</f>
        <v>0</v>
      </c>
      <c r="R8" s="5">
        <f>$E8*'Datenbank Holds'!T10</f>
        <v>0</v>
      </c>
      <c r="S8" s="5">
        <f>$E8*'Datenbank Holds'!U10</f>
        <v>0</v>
      </c>
      <c r="T8" s="5">
        <f>$E8*'Datenbank Holds'!V10</f>
        <v>0</v>
      </c>
      <c r="U8" s="5">
        <f>$E8*'Datenbank Holds'!W10</f>
        <v>0</v>
      </c>
      <c r="V8" s="5">
        <f>$E8*'Datenbank Holds'!X10</f>
        <v>0</v>
      </c>
      <c r="Y8">
        <f>HOLDS!G17*HOLDS!$E17</f>
        <v>0</v>
      </c>
      <c r="Z8">
        <f>HOLDS!H17*HOLDS!$E17</f>
        <v>0</v>
      </c>
      <c r="AA8">
        <f>HOLDS!I17*HOLDS!$E17</f>
        <v>0</v>
      </c>
      <c r="AB8">
        <f>HOLDS!J17*HOLDS!$E17</f>
        <v>0</v>
      </c>
      <c r="AC8">
        <f>HOLDS!K17*HOLDS!$E17</f>
        <v>0</v>
      </c>
      <c r="AD8">
        <f>HOLDS!L17*HOLDS!$E17</f>
        <v>0</v>
      </c>
      <c r="AE8">
        <f>HOLDS!M17*HOLDS!$E17</f>
        <v>0</v>
      </c>
      <c r="AF8">
        <f>HOLDS!N17*HOLDS!$E17</f>
        <v>0</v>
      </c>
      <c r="AG8">
        <f>HOLDS!O17*HOLDS!$E17</f>
        <v>0</v>
      </c>
      <c r="AH8">
        <f>HOLDS!P17*HOLDS!$E17</f>
        <v>0</v>
      </c>
      <c r="AI8">
        <f>HOLDS!Q17*HOLDS!$E17</f>
        <v>0</v>
      </c>
      <c r="AJ8">
        <f>HOLDS!R17*HOLDS!$E17</f>
        <v>0</v>
      </c>
      <c r="AK8">
        <f>HOLDS!S17*HOLDS!$E17</f>
        <v>0</v>
      </c>
      <c r="AL8">
        <f>HOLDS!T17*HOLDS!$E17</f>
        <v>0</v>
      </c>
      <c r="AM8">
        <f>HOLDS!U17*HOLDS!$E17</f>
        <v>0</v>
      </c>
      <c r="AN8">
        <f>HOLDS!V17*HOLDS!$E17</f>
        <v>0</v>
      </c>
      <c r="AO8">
        <f>HOLDS!W17*HOLDS!$E17</f>
        <v>0</v>
      </c>
      <c r="AR8">
        <f>SUM(HOLDS!G17:W17)*'Datenbank Holds'!AA10</f>
        <v>0</v>
      </c>
      <c r="AS8">
        <f>SUM(HOLDS!G17:W17)*'Datenbank Holds'!AC10</f>
        <v>0</v>
      </c>
      <c r="AV8">
        <f>SUM(HOLDS!G17:W17)*'Datenbank Holds'!AF10</f>
        <v>0</v>
      </c>
    </row>
    <row r="9" spans="2:48" ht="19.5" thickBot="1" x14ac:dyDescent="0.35">
      <c r="B9" t="str">
        <f>PROPER(VLOOKUP(C9,'Datenbank Holds'!B:AI,26,FALSE))</f>
        <v>249,9</v>
      </c>
      <c r="C9" s="123" t="s">
        <v>1103</v>
      </c>
      <c r="D9" s="49" t="str">
        <f>PROPER(VLOOKUP(C9,'Datenbank Holds'!B:C,2,FALSE))</f>
        <v>Jet Stream (Pu) Giga Slopers</v>
      </c>
      <c r="E9" s="1">
        <f>SUM(HOLDS!G18:W18)</f>
        <v>0</v>
      </c>
      <c r="F9" s="5">
        <f>$E9*'Datenbank Holds'!H11</f>
        <v>0</v>
      </c>
      <c r="G9" s="5">
        <f>$E9*'Datenbank Holds'!I11</f>
        <v>0</v>
      </c>
      <c r="H9" s="5">
        <f>$E9*'Datenbank Holds'!J11</f>
        <v>0</v>
      </c>
      <c r="I9" s="5">
        <f>$E9*'Datenbank Holds'!K11</f>
        <v>0</v>
      </c>
      <c r="J9" s="5">
        <f>$E9*'Datenbank Holds'!L11</f>
        <v>0</v>
      </c>
      <c r="K9" s="5">
        <f>$E9*'Datenbank Holds'!M11</f>
        <v>0</v>
      </c>
      <c r="L9" s="5">
        <f>$E9*'Datenbank Holds'!N11</f>
        <v>0</v>
      </c>
      <c r="M9" s="5">
        <f>$E9*'Datenbank Holds'!O11</f>
        <v>0</v>
      </c>
      <c r="N9" s="5">
        <f>$E9*'Datenbank Holds'!P11</f>
        <v>0</v>
      </c>
      <c r="O9" s="5">
        <f>$E9*'Datenbank Holds'!Q11</f>
        <v>0</v>
      </c>
      <c r="P9" s="5">
        <f>$E9*'Datenbank Holds'!R11</f>
        <v>0</v>
      </c>
      <c r="Q9" s="5">
        <f>$E9*'Datenbank Holds'!S11</f>
        <v>0</v>
      </c>
      <c r="R9" s="5">
        <f>$E9*'Datenbank Holds'!T11</f>
        <v>0</v>
      </c>
      <c r="S9" s="5">
        <f>$E9*'Datenbank Holds'!U11</f>
        <v>0</v>
      </c>
      <c r="T9" s="5">
        <f>$E9*'Datenbank Holds'!V11</f>
        <v>0</v>
      </c>
      <c r="U9" s="5">
        <f>$E9*'Datenbank Holds'!W11</f>
        <v>0</v>
      </c>
      <c r="V9" s="5">
        <f>$E9*'Datenbank Holds'!X11</f>
        <v>0</v>
      </c>
      <c r="Y9">
        <f>HOLDS!G18*HOLDS!$E18</f>
        <v>0</v>
      </c>
      <c r="Z9">
        <f>HOLDS!H18*HOLDS!$E18</f>
        <v>0</v>
      </c>
      <c r="AA9">
        <f>HOLDS!I18*HOLDS!$E18</f>
        <v>0</v>
      </c>
      <c r="AB9">
        <f>HOLDS!J18*HOLDS!$E18</f>
        <v>0</v>
      </c>
      <c r="AC9">
        <f>HOLDS!K18*HOLDS!$E18</f>
        <v>0</v>
      </c>
      <c r="AD9">
        <f>HOLDS!L18*HOLDS!$E18</f>
        <v>0</v>
      </c>
      <c r="AE9">
        <f>HOLDS!M18*HOLDS!$E18</f>
        <v>0</v>
      </c>
      <c r="AF9">
        <f>HOLDS!N18*HOLDS!$E18</f>
        <v>0</v>
      </c>
      <c r="AG9">
        <f>HOLDS!O18*HOLDS!$E18</f>
        <v>0</v>
      </c>
      <c r="AH9">
        <f>HOLDS!P18*HOLDS!$E18</f>
        <v>0</v>
      </c>
      <c r="AI9">
        <f>HOLDS!Q18*HOLDS!$E18</f>
        <v>0</v>
      </c>
      <c r="AJ9">
        <f>HOLDS!R18*HOLDS!$E18</f>
        <v>0</v>
      </c>
      <c r="AK9">
        <f>HOLDS!S18*HOLDS!$E18</f>
        <v>0</v>
      </c>
      <c r="AL9">
        <f>HOLDS!T18*HOLDS!$E18</f>
        <v>0</v>
      </c>
      <c r="AM9">
        <f>HOLDS!U18*HOLDS!$E18</f>
        <v>0</v>
      </c>
      <c r="AN9">
        <f>HOLDS!V18*HOLDS!$E18</f>
        <v>0</v>
      </c>
      <c r="AO9">
        <f>HOLDS!W18*HOLDS!$E18</f>
        <v>0</v>
      </c>
      <c r="AR9">
        <f>SUM(HOLDS!G18:W18)*'Datenbank Holds'!AA11</f>
        <v>0</v>
      </c>
      <c r="AS9">
        <f>SUM(HOLDS!G18:W18)*'Datenbank Holds'!AC11</f>
        <v>0</v>
      </c>
      <c r="AV9">
        <f>SUM(HOLDS!G18:W18)*'Datenbank Holds'!AF11</f>
        <v>0</v>
      </c>
    </row>
    <row r="10" spans="2:48" ht="19.5" thickBot="1" x14ac:dyDescent="0.35">
      <c r="B10" t="str">
        <f>PROPER(VLOOKUP(C10,'Datenbank Holds'!B:AI,26,FALSE))</f>
        <v>291,55</v>
      </c>
      <c r="C10" s="123" t="s">
        <v>1104</v>
      </c>
      <c r="D10" s="49" t="str">
        <f>PROPER(VLOOKUP(C10,'Datenbank Holds'!B:C,2,FALSE))</f>
        <v>Jet Stream (Pu) Mega Jugs I</v>
      </c>
      <c r="E10" s="1">
        <f>SUM(HOLDS!G19:W19)</f>
        <v>0</v>
      </c>
      <c r="F10" s="5">
        <f>$E10*'Datenbank Holds'!H12</f>
        <v>0</v>
      </c>
      <c r="G10" s="5">
        <f>$E10*'Datenbank Holds'!I12</f>
        <v>0</v>
      </c>
      <c r="H10" s="5">
        <f>$E10*'Datenbank Holds'!J12</f>
        <v>0</v>
      </c>
      <c r="I10" s="5">
        <f>$E10*'Datenbank Holds'!K12</f>
        <v>0</v>
      </c>
      <c r="J10" s="5">
        <f>$E10*'Datenbank Holds'!L12</f>
        <v>0</v>
      </c>
      <c r="K10" s="5">
        <f>$E10*'Datenbank Holds'!M12</f>
        <v>0</v>
      </c>
      <c r="L10" s="5">
        <f>$E10*'Datenbank Holds'!N12</f>
        <v>0</v>
      </c>
      <c r="M10" s="5">
        <f>$E10*'Datenbank Holds'!O12</f>
        <v>0</v>
      </c>
      <c r="N10" s="5">
        <f>$E10*'Datenbank Holds'!P12</f>
        <v>0</v>
      </c>
      <c r="O10" s="5">
        <f>$E10*'Datenbank Holds'!Q12</f>
        <v>0</v>
      </c>
      <c r="P10" s="5">
        <f>$E10*'Datenbank Holds'!R12</f>
        <v>0</v>
      </c>
      <c r="Q10" s="5">
        <f>$E10*'Datenbank Holds'!S12</f>
        <v>0</v>
      </c>
      <c r="R10" s="5">
        <f>$E10*'Datenbank Holds'!T12</f>
        <v>0</v>
      </c>
      <c r="S10" s="5">
        <f>$E10*'Datenbank Holds'!U12</f>
        <v>0</v>
      </c>
      <c r="T10" s="5">
        <f>$E10*'Datenbank Holds'!V12</f>
        <v>0</v>
      </c>
      <c r="U10" s="5">
        <f>$E10*'Datenbank Holds'!W12</f>
        <v>0</v>
      </c>
      <c r="V10" s="5">
        <f>$E10*'Datenbank Holds'!X12</f>
        <v>0</v>
      </c>
      <c r="Y10">
        <f>HOLDS!G19*HOLDS!$E19</f>
        <v>0</v>
      </c>
      <c r="Z10">
        <f>HOLDS!H19*HOLDS!$E19</f>
        <v>0</v>
      </c>
      <c r="AA10">
        <f>HOLDS!I19*HOLDS!$E19</f>
        <v>0</v>
      </c>
      <c r="AB10">
        <f>HOLDS!J19*HOLDS!$E19</f>
        <v>0</v>
      </c>
      <c r="AC10">
        <f>HOLDS!K19*HOLDS!$E19</f>
        <v>0</v>
      </c>
      <c r="AD10">
        <f>HOLDS!L19*HOLDS!$E19</f>
        <v>0</v>
      </c>
      <c r="AE10">
        <f>HOLDS!M19*HOLDS!$E19</f>
        <v>0</v>
      </c>
      <c r="AF10">
        <f>HOLDS!N19*HOLDS!$E19</f>
        <v>0</v>
      </c>
      <c r="AG10">
        <f>HOLDS!O19*HOLDS!$E19</f>
        <v>0</v>
      </c>
      <c r="AH10">
        <f>HOLDS!P19*HOLDS!$E19</f>
        <v>0</v>
      </c>
      <c r="AI10">
        <f>HOLDS!Q19*HOLDS!$E19</f>
        <v>0</v>
      </c>
      <c r="AJ10">
        <f>HOLDS!R19*HOLDS!$E19</f>
        <v>0</v>
      </c>
      <c r="AK10">
        <f>HOLDS!S19*HOLDS!$E19</f>
        <v>0</v>
      </c>
      <c r="AL10">
        <f>HOLDS!T19*HOLDS!$E19</f>
        <v>0</v>
      </c>
      <c r="AM10">
        <f>HOLDS!U19*HOLDS!$E19</f>
        <v>0</v>
      </c>
      <c r="AN10">
        <f>HOLDS!V19*HOLDS!$E19</f>
        <v>0</v>
      </c>
      <c r="AO10">
        <f>HOLDS!W19*HOLDS!$E19</f>
        <v>0</v>
      </c>
      <c r="AR10">
        <f>SUM(HOLDS!G19:W19)*'Datenbank Holds'!AA12</f>
        <v>0</v>
      </c>
      <c r="AS10">
        <f>SUM(HOLDS!G19:W19)*'Datenbank Holds'!AC12</f>
        <v>0</v>
      </c>
      <c r="AV10">
        <f>SUM(HOLDS!G19:W19)*'Datenbank Holds'!AF12</f>
        <v>0</v>
      </c>
    </row>
    <row r="11" spans="2:48" ht="19.5" thickBot="1" x14ac:dyDescent="0.35">
      <c r="B11" t="str">
        <f>PROPER(VLOOKUP(C11,'Datenbank Holds'!B:AI,26,FALSE))</f>
        <v>274,89</v>
      </c>
      <c r="C11" s="123" t="s">
        <v>1105</v>
      </c>
      <c r="D11" s="49" t="str">
        <f>PROPER(VLOOKUP(C11,'Datenbank Holds'!B:C,2,FALSE))</f>
        <v>Jet Stream (Pu) Mega Jugs Ii</v>
      </c>
      <c r="E11" s="1">
        <f>SUM(HOLDS!G20:W20)</f>
        <v>0</v>
      </c>
      <c r="F11" s="5">
        <f>$E11*'Datenbank Holds'!H13</f>
        <v>0</v>
      </c>
      <c r="G11" s="5">
        <f>$E11*'Datenbank Holds'!I13</f>
        <v>0</v>
      </c>
      <c r="H11" s="5">
        <f>$E11*'Datenbank Holds'!J13</f>
        <v>0</v>
      </c>
      <c r="I11" s="5">
        <f>$E11*'Datenbank Holds'!K13</f>
        <v>0</v>
      </c>
      <c r="J11" s="5">
        <f>$E11*'Datenbank Holds'!L13</f>
        <v>0</v>
      </c>
      <c r="K11" s="5">
        <f>$E11*'Datenbank Holds'!M13</f>
        <v>0</v>
      </c>
      <c r="L11" s="5">
        <f>$E11*'Datenbank Holds'!N13</f>
        <v>0</v>
      </c>
      <c r="M11" s="5">
        <f>$E11*'Datenbank Holds'!O13</f>
        <v>0</v>
      </c>
      <c r="N11" s="5">
        <f>$E11*'Datenbank Holds'!P13</f>
        <v>0</v>
      </c>
      <c r="O11" s="5">
        <f>$E11*'Datenbank Holds'!Q13</f>
        <v>0</v>
      </c>
      <c r="P11" s="5">
        <f>$E11*'Datenbank Holds'!R13</f>
        <v>0</v>
      </c>
      <c r="Q11" s="5">
        <f>$E11*'Datenbank Holds'!S13</f>
        <v>0</v>
      </c>
      <c r="R11" s="5">
        <f>$E11*'Datenbank Holds'!T13</f>
        <v>0</v>
      </c>
      <c r="S11" s="5">
        <f>$E11*'Datenbank Holds'!U13</f>
        <v>0</v>
      </c>
      <c r="T11" s="5">
        <f>$E11*'Datenbank Holds'!V13</f>
        <v>0</v>
      </c>
      <c r="U11" s="5">
        <f>$E11*'Datenbank Holds'!W13</f>
        <v>0</v>
      </c>
      <c r="V11" s="5">
        <f>$E11*'Datenbank Holds'!X13</f>
        <v>0</v>
      </c>
      <c r="Y11">
        <f>HOLDS!G20*HOLDS!$E20</f>
        <v>0</v>
      </c>
      <c r="Z11">
        <f>HOLDS!H20*HOLDS!$E20</f>
        <v>0</v>
      </c>
      <c r="AA11">
        <f>HOLDS!I20*HOLDS!$E20</f>
        <v>0</v>
      </c>
      <c r="AB11">
        <f>HOLDS!J20*HOLDS!$E20</f>
        <v>0</v>
      </c>
      <c r="AC11">
        <f>HOLDS!K20*HOLDS!$E20</f>
        <v>0</v>
      </c>
      <c r="AD11">
        <f>HOLDS!L20*HOLDS!$E20</f>
        <v>0</v>
      </c>
      <c r="AE11">
        <f>HOLDS!M20*HOLDS!$E20</f>
        <v>0</v>
      </c>
      <c r="AF11">
        <f>HOLDS!N20*HOLDS!$E20</f>
        <v>0</v>
      </c>
      <c r="AG11">
        <f>HOLDS!O20*HOLDS!$E20</f>
        <v>0</v>
      </c>
      <c r="AH11">
        <f>HOLDS!P20*HOLDS!$E20</f>
        <v>0</v>
      </c>
      <c r="AI11">
        <f>HOLDS!Q20*HOLDS!$E20</f>
        <v>0</v>
      </c>
      <c r="AJ11">
        <f>HOLDS!R20*HOLDS!$E20</f>
        <v>0</v>
      </c>
      <c r="AK11">
        <f>HOLDS!S20*HOLDS!$E20</f>
        <v>0</v>
      </c>
      <c r="AL11">
        <f>HOLDS!T20*HOLDS!$E20</f>
        <v>0</v>
      </c>
      <c r="AM11">
        <f>HOLDS!U20*HOLDS!$E20</f>
        <v>0</v>
      </c>
      <c r="AN11">
        <f>HOLDS!V20*HOLDS!$E20</f>
        <v>0</v>
      </c>
      <c r="AO11">
        <f>HOLDS!W20*HOLDS!$E20</f>
        <v>0</v>
      </c>
      <c r="AR11">
        <f>SUM(HOLDS!G20:W20)*'Datenbank Holds'!AA13</f>
        <v>0</v>
      </c>
      <c r="AS11">
        <f>SUM(HOLDS!G20:W20)*'Datenbank Holds'!AC13</f>
        <v>0</v>
      </c>
      <c r="AV11">
        <f>SUM(HOLDS!G20:W20)*'Datenbank Holds'!AF13</f>
        <v>0</v>
      </c>
    </row>
    <row r="12" spans="2:48" ht="19.5" thickBot="1" x14ac:dyDescent="0.35">
      <c r="B12" t="str">
        <f>PROPER(VLOOKUP(C12,'Datenbank Holds'!B:AI,26,FALSE))</f>
        <v>348,67</v>
      </c>
      <c r="C12" s="123" t="s">
        <v>1106</v>
      </c>
      <c r="D12" s="49" t="str">
        <f>PROPER(VLOOKUP(C12,'Datenbank Holds'!B:C,2,FALSE))</f>
        <v>Jet Stream (Pu) Mega Pinches</v>
      </c>
      <c r="E12" s="1">
        <f>SUM(HOLDS!G21:W21)</f>
        <v>0</v>
      </c>
      <c r="F12" s="5">
        <f>$E12*'Datenbank Holds'!H14</f>
        <v>0</v>
      </c>
      <c r="G12" s="5">
        <f>$E12*'Datenbank Holds'!I14</f>
        <v>0</v>
      </c>
      <c r="H12" s="5">
        <f>$E12*'Datenbank Holds'!J14</f>
        <v>0</v>
      </c>
      <c r="I12" s="5">
        <f>$E12*'Datenbank Holds'!K14</f>
        <v>0</v>
      </c>
      <c r="J12" s="5">
        <f>$E12*'Datenbank Holds'!L14</f>
        <v>0</v>
      </c>
      <c r="K12" s="5">
        <f>$E12*'Datenbank Holds'!M14</f>
        <v>0</v>
      </c>
      <c r="L12" s="5">
        <f>$E12*'Datenbank Holds'!N14</f>
        <v>0</v>
      </c>
      <c r="M12" s="5">
        <f>$E12*'Datenbank Holds'!O14</f>
        <v>0</v>
      </c>
      <c r="N12" s="5">
        <f>$E12*'Datenbank Holds'!P14</f>
        <v>0</v>
      </c>
      <c r="O12" s="5">
        <f>$E12*'Datenbank Holds'!Q14</f>
        <v>0</v>
      </c>
      <c r="P12" s="5">
        <f>$E12*'Datenbank Holds'!R14</f>
        <v>0</v>
      </c>
      <c r="Q12" s="5">
        <f>$E12*'Datenbank Holds'!S14</f>
        <v>0</v>
      </c>
      <c r="R12" s="5">
        <f>$E12*'Datenbank Holds'!T14</f>
        <v>0</v>
      </c>
      <c r="S12" s="5">
        <f>$E12*'Datenbank Holds'!U14</f>
        <v>0</v>
      </c>
      <c r="T12" s="5">
        <f>$E12*'Datenbank Holds'!V14</f>
        <v>0</v>
      </c>
      <c r="U12" s="5">
        <f>$E12*'Datenbank Holds'!W14</f>
        <v>0</v>
      </c>
      <c r="V12" s="5">
        <f>$E12*'Datenbank Holds'!X14</f>
        <v>0</v>
      </c>
      <c r="Y12">
        <f>HOLDS!G21*HOLDS!$E21</f>
        <v>0</v>
      </c>
      <c r="Z12">
        <f>HOLDS!H21*HOLDS!$E21</f>
        <v>0</v>
      </c>
      <c r="AA12">
        <f>HOLDS!I21*HOLDS!$E21</f>
        <v>0</v>
      </c>
      <c r="AB12">
        <f>HOLDS!J21*HOLDS!$E21</f>
        <v>0</v>
      </c>
      <c r="AC12">
        <f>HOLDS!K21*HOLDS!$E21</f>
        <v>0</v>
      </c>
      <c r="AD12">
        <f>HOLDS!L21*HOLDS!$E21</f>
        <v>0</v>
      </c>
      <c r="AE12">
        <f>HOLDS!M21*HOLDS!$E21</f>
        <v>0</v>
      </c>
      <c r="AF12">
        <f>HOLDS!N21*HOLDS!$E21</f>
        <v>0</v>
      </c>
      <c r="AG12">
        <f>HOLDS!O21*HOLDS!$E21</f>
        <v>0</v>
      </c>
      <c r="AH12">
        <f>HOLDS!P21*HOLDS!$E21</f>
        <v>0</v>
      </c>
      <c r="AI12">
        <f>HOLDS!Q21*HOLDS!$E21</f>
        <v>0</v>
      </c>
      <c r="AJ12">
        <f>HOLDS!R21*HOLDS!$E21</f>
        <v>0</v>
      </c>
      <c r="AK12">
        <f>HOLDS!S21*HOLDS!$E21</f>
        <v>0</v>
      </c>
      <c r="AL12">
        <f>HOLDS!T21*HOLDS!$E21</f>
        <v>0</v>
      </c>
      <c r="AM12">
        <f>HOLDS!U21*HOLDS!$E21</f>
        <v>0</v>
      </c>
      <c r="AN12">
        <f>HOLDS!V21*HOLDS!$E21</f>
        <v>0</v>
      </c>
      <c r="AO12">
        <f>HOLDS!W21*HOLDS!$E21</f>
        <v>0</v>
      </c>
      <c r="AR12">
        <f>SUM(HOLDS!G21:W21)*'Datenbank Holds'!AA14</f>
        <v>0</v>
      </c>
      <c r="AS12">
        <f>SUM(HOLDS!G21:W21)*'Datenbank Holds'!AC14</f>
        <v>0</v>
      </c>
      <c r="AV12">
        <f>SUM(HOLDS!G21:W21)*'Datenbank Holds'!AF14</f>
        <v>0</v>
      </c>
    </row>
    <row r="13" spans="2:48" ht="19.5" thickBot="1" x14ac:dyDescent="0.35">
      <c r="B13" t="str">
        <f>PROPER(VLOOKUP(C13,'Datenbank Holds'!B:AI,26,FALSE))</f>
        <v>358,19</v>
      </c>
      <c r="C13" s="123" t="s">
        <v>1107</v>
      </c>
      <c r="D13" s="49" t="str">
        <f>PROPER(VLOOKUP(C13,'Datenbank Holds'!B:C,2,FALSE))</f>
        <v>Jet Stream (Pu) Mega Ledges</v>
      </c>
      <c r="E13" s="1">
        <f>SUM(HOLDS!G22:W22)</f>
        <v>0</v>
      </c>
      <c r="F13" s="5">
        <f>$E13*'Datenbank Holds'!H15</f>
        <v>0</v>
      </c>
      <c r="G13" s="5">
        <f>$E13*'Datenbank Holds'!I15</f>
        <v>0</v>
      </c>
      <c r="H13" s="5">
        <f>$E13*'Datenbank Holds'!J15</f>
        <v>0</v>
      </c>
      <c r="I13" s="5">
        <f>$E13*'Datenbank Holds'!K15</f>
        <v>0</v>
      </c>
      <c r="J13" s="5">
        <f>$E13*'Datenbank Holds'!L15</f>
        <v>0</v>
      </c>
      <c r="K13" s="5">
        <f>$E13*'Datenbank Holds'!M15</f>
        <v>0</v>
      </c>
      <c r="L13" s="5">
        <f>$E13*'Datenbank Holds'!N15</f>
        <v>0</v>
      </c>
      <c r="M13" s="5">
        <f>$E13*'Datenbank Holds'!O15</f>
        <v>0</v>
      </c>
      <c r="N13" s="5">
        <f>$E13*'Datenbank Holds'!P15</f>
        <v>0</v>
      </c>
      <c r="O13" s="5">
        <f>$E13*'Datenbank Holds'!Q15</f>
        <v>0</v>
      </c>
      <c r="P13" s="5">
        <f>$E13*'Datenbank Holds'!R15</f>
        <v>0</v>
      </c>
      <c r="Q13" s="5">
        <f>$E13*'Datenbank Holds'!S15</f>
        <v>0</v>
      </c>
      <c r="R13" s="5">
        <f>$E13*'Datenbank Holds'!T15</f>
        <v>0</v>
      </c>
      <c r="S13" s="5">
        <f>$E13*'Datenbank Holds'!U15</f>
        <v>0</v>
      </c>
      <c r="T13" s="5">
        <f>$E13*'Datenbank Holds'!V15</f>
        <v>0</v>
      </c>
      <c r="U13" s="5">
        <f>$E13*'Datenbank Holds'!W15</f>
        <v>0</v>
      </c>
      <c r="V13" s="5">
        <f>$E13*'Datenbank Holds'!X15</f>
        <v>0</v>
      </c>
      <c r="Y13">
        <f>HOLDS!G22*HOLDS!$E22</f>
        <v>0</v>
      </c>
      <c r="Z13">
        <f>HOLDS!H22*HOLDS!$E22</f>
        <v>0</v>
      </c>
      <c r="AA13">
        <f>HOLDS!I22*HOLDS!$E22</f>
        <v>0</v>
      </c>
      <c r="AB13">
        <f>HOLDS!J22*HOLDS!$E22</f>
        <v>0</v>
      </c>
      <c r="AC13">
        <f>HOLDS!K22*HOLDS!$E22</f>
        <v>0</v>
      </c>
      <c r="AD13">
        <f>HOLDS!L22*HOLDS!$E22</f>
        <v>0</v>
      </c>
      <c r="AE13">
        <f>HOLDS!M22*HOLDS!$E22</f>
        <v>0</v>
      </c>
      <c r="AF13">
        <f>HOLDS!N22*HOLDS!$E22</f>
        <v>0</v>
      </c>
      <c r="AG13">
        <f>HOLDS!O22*HOLDS!$E22</f>
        <v>0</v>
      </c>
      <c r="AH13">
        <f>HOLDS!P22*HOLDS!$E22</f>
        <v>0</v>
      </c>
      <c r="AI13">
        <f>HOLDS!Q22*HOLDS!$E22</f>
        <v>0</v>
      </c>
      <c r="AJ13">
        <f>HOLDS!R22*HOLDS!$E22</f>
        <v>0</v>
      </c>
      <c r="AK13">
        <f>HOLDS!S22*HOLDS!$E22</f>
        <v>0</v>
      </c>
      <c r="AL13">
        <f>HOLDS!T22*HOLDS!$E22</f>
        <v>0</v>
      </c>
      <c r="AM13">
        <f>HOLDS!U22*HOLDS!$E22</f>
        <v>0</v>
      </c>
      <c r="AN13">
        <f>HOLDS!V22*HOLDS!$E22</f>
        <v>0</v>
      </c>
      <c r="AO13">
        <f>HOLDS!W22*HOLDS!$E22</f>
        <v>0</v>
      </c>
      <c r="AR13">
        <f>SUM(HOLDS!G22:W22)*'Datenbank Holds'!AA15</f>
        <v>0</v>
      </c>
      <c r="AS13">
        <f>SUM(HOLDS!G22:W22)*'Datenbank Holds'!AC15</f>
        <v>0</v>
      </c>
      <c r="AV13">
        <f>SUM(HOLDS!G22:W22)*'Datenbank Holds'!AF15</f>
        <v>0</v>
      </c>
    </row>
    <row r="14" spans="2:48" ht="19.5" thickBot="1" x14ac:dyDescent="0.35">
      <c r="B14" t="str">
        <f>PROPER(VLOOKUP(C14,'Datenbank Holds'!B:AI,26,FALSE))</f>
        <v>341,53</v>
      </c>
      <c r="C14" s="123" t="s">
        <v>1108</v>
      </c>
      <c r="D14" s="49" t="str">
        <f>PROPER(VLOOKUP(C14,'Datenbank Holds'!B:C,2,FALSE))</f>
        <v>Jet Stream (Pu) Mega Slopers</v>
      </c>
      <c r="E14" s="1">
        <f>SUM(HOLDS!G23:W23)</f>
        <v>0</v>
      </c>
      <c r="F14" s="5">
        <f>$E14*'Datenbank Holds'!H16</f>
        <v>0</v>
      </c>
      <c r="G14" s="5">
        <f>$E14*'Datenbank Holds'!I16</f>
        <v>0</v>
      </c>
      <c r="H14" s="5">
        <f>$E14*'Datenbank Holds'!J16</f>
        <v>0</v>
      </c>
      <c r="I14" s="5">
        <f>$E14*'Datenbank Holds'!K16</f>
        <v>0</v>
      </c>
      <c r="J14" s="5">
        <f>$E14*'Datenbank Holds'!L16</f>
        <v>0</v>
      </c>
      <c r="K14" s="5">
        <f>$E14*'Datenbank Holds'!M16</f>
        <v>0</v>
      </c>
      <c r="L14" s="5">
        <f>$E14*'Datenbank Holds'!N16</f>
        <v>0</v>
      </c>
      <c r="M14" s="5">
        <f>$E14*'Datenbank Holds'!O16</f>
        <v>0</v>
      </c>
      <c r="N14" s="5">
        <f>$E14*'Datenbank Holds'!P16</f>
        <v>0</v>
      </c>
      <c r="O14" s="5">
        <f>$E14*'Datenbank Holds'!Q16</f>
        <v>0</v>
      </c>
      <c r="P14" s="5">
        <f>$E14*'Datenbank Holds'!R16</f>
        <v>0</v>
      </c>
      <c r="Q14" s="5">
        <f>$E14*'Datenbank Holds'!S16</f>
        <v>0</v>
      </c>
      <c r="R14" s="5">
        <f>$E14*'Datenbank Holds'!T16</f>
        <v>0</v>
      </c>
      <c r="S14" s="5">
        <f>$E14*'Datenbank Holds'!U16</f>
        <v>0</v>
      </c>
      <c r="T14" s="5">
        <f>$E14*'Datenbank Holds'!V16</f>
        <v>0</v>
      </c>
      <c r="U14" s="5">
        <f>$E14*'Datenbank Holds'!W16</f>
        <v>0</v>
      </c>
      <c r="V14" s="5">
        <f>$E14*'Datenbank Holds'!X16</f>
        <v>0</v>
      </c>
      <c r="Y14">
        <f>HOLDS!G23*HOLDS!$E23</f>
        <v>0</v>
      </c>
      <c r="Z14">
        <f>HOLDS!H23*HOLDS!$E23</f>
        <v>0</v>
      </c>
      <c r="AA14">
        <f>HOLDS!I23*HOLDS!$E23</f>
        <v>0</v>
      </c>
      <c r="AB14">
        <f>HOLDS!J23*HOLDS!$E23</f>
        <v>0</v>
      </c>
      <c r="AC14">
        <f>HOLDS!K23*HOLDS!$E23</f>
        <v>0</v>
      </c>
      <c r="AD14">
        <f>HOLDS!L23*HOLDS!$E23</f>
        <v>0</v>
      </c>
      <c r="AE14">
        <f>HOLDS!M23*HOLDS!$E23</f>
        <v>0</v>
      </c>
      <c r="AF14">
        <f>HOLDS!N23*HOLDS!$E23</f>
        <v>0</v>
      </c>
      <c r="AG14">
        <f>HOLDS!O23*HOLDS!$E23</f>
        <v>0</v>
      </c>
      <c r="AH14">
        <f>HOLDS!P23*HOLDS!$E23</f>
        <v>0</v>
      </c>
      <c r="AI14">
        <f>HOLDS!Q23*HOLDS!$E23</f>
        <v>0</v>
      </c>
      <c r="AJ14">
        <f>HOLDS!R23*HOLDS!$E23</f>
        <v>0</v>
      </c>
      <c r="AK14">
        <f>HOLDS!S23*HOLDS!$E23</f>
        <v>0</v>
      </c>
      <c r="AL14">
        <f>HOLDS!T23*HOLDS!$E23</f>
        <v>0</v>
      </c>
      <c r="AM14">
        <f>HOLDS!U23*HOLDS!$E23</f>
        <v>0</v>
      </c>
      <c r="AN14">
        <f>HOLDS!V23*HOLDS!$E23</f>
        <v>0</v>
      </c>
      <c r="AO14">
        <f>HOLDS!W23*HOLDS!$E23</f>
        <v>0</v>
      </c>
      <c r="AR14">
        <f>SUM(HOLDS!G23:W23)*'Datenbank Holds'!AA16</f>
        <v>0</v>
      </c>
      <c r="AS14">
        <f>SUM(HOLDS!G23:W23)*'Datenbank Holds'!AC16</f>
        <v>0</v>
      </c>
      <c r="AV14">
        <f>SUM(HOLDS!G23:W23)*'Datenbank Holds'!AF16</f>
        <v>0</v>
      </c>
    </row>
    <row r="15" spans="2:48" ht="19.5" thickBot="1" x14ac:dyDescent="0.35">
      <c r="B15" t="str">
        <f>PROPER(VLOOKUP(C15,'Datenbank Holds'!B:AI,26,FALSE))</f>
        <v>267,75</v>
      </c>
      <c r="C15" s="123" t="s">
        <v>1110</v>
      </c>
      <c r="D15" s="49" t="str">
        <f>PROPER(VLOOKUP(C15,'Datenbank Holds'!B:C,2,FALSE))</f>
        <v>Jet Stream (Pu) Super Pinches</v>
      </c>
      <c r="E15" s="1">
        <f>SUM(HOLDS!G24:W24)</f>
        <v>0</v>
      </c>
      <c r="F15" s="5">
        <f>$E15*'Datenbank Holds'!H17</f>
        <v>0</v>
      </c>
      <c r="G15" s="5">
        <f>$E15*'Datenbank Holds'!I17</f>
        <v>0</v>
      </c>
      <c r="H15" s="5">
        <f>$E15*'Datenbank Holds'!J17</f>
        <v>0</v>
      </c>
      <c r="I15" s="5">
        <f>$E15*'Datenbank Holds'!K17</f>
        <v>0</v>
      </c>
      <c r="J15" s="5">
        <f>$E15*'Datenbank Holds'!L17</f>
        <v>0</v>
      </c>
      <c r="K15" s="5">
        <f>$E15*'Datenbank Holds'!M17</f>
        <v>0</v>
      </c>
      <c r="L15" s="5">
        <f>$E15*'Datenbank Holds'!N17</f>
        <v>0</v>
      </c>
      <c r="M15" s="5">
        <f>$E15*'Datenbank Holds'!O17</f>
        <v>0</v>
      </c>
      <c r="N15" s="5">
        <f>$E15*'Datenbank Holds'!P17</f>
        <v>0</v>
      </c>
      <c r="O15" s="5">
        <f>$E15*'Datenbank Holds'!Q17</f>
        <v>0</v>
      </c>
      <c r="P15" s="5">
        <f>$E15*'Datenbank Holds'!R17</f>
        <v>0</v>
      </c>
      <c r="Q15" s="5">
        <f>$E15*'Datenbank Holds'!S17</f>
        <v>0</v>
      </c>
      <c r="R15" s="5">
        <f>$E15*'Datenbank Holds'!T17</f>
        <v>0</v>
      </c>
      <c r="S15" s="5">
        <f>$E15*'Datenbank Holds'!U17</f>
        <v>0</v>
      </c>
      <c r="T15" s="5">
        <f>$E15*'Datenbank Holds'!V17</f>
        <v>0</v>
      </c>
      <c r="U15" s="5">
        <f>$E15*'Datenbank Holds'!W17</f>
        <v>0</v>
      </c>
      <c r="V15" s="5">
        <f>$E15*'Datenbank Holds'!X17</f>
        <v>0</v>
      </c>
      <c r="Y15">
        <f>HOLDS!G24*HOLDS!$E24</f>
        <v>0</v>
      </c>
      <c r="Z15">
        <f>HOLDS!H24*HOLDS!$E24</f>
        <v>0</v>
      </c>
      <c r="AA15">
        <f>HOLDS!I24*HOLDS!$E24</f>
        <v>0</v>
      </c>
      <c r="AB15">
        <f>HOLDS!J24*HOLDS!$E24</f>
        <v>0</v>
      </c>
      <c r="AC15">
        <f>HOLDS!K24*HOLDS!$E24</f>
        <v>0</v>
      </c>
      <c r="AD15">
        <f>HOLDS!L24*HOLDS!$E24</f>
        <v>0</v>
      </c>
      <c r="AE15">
        <f>HOLDS!M24*HOLDS!$E24</f>
        <v>0</v>
      </c>
      <c r="AF15">
        <f>HOLDS!N24*HOLDS!$E24</f>
        <v>0</v>
      </c>
      <c r="AG15">
        <f>HOLDS!O24*HOLDS!$E24</f>
        <v>0</v>
      </c>
      <c r="AH15">
        <f>HOLDS!P24*HOLDS!$E24</f>
        <v>0</v>
      </c>
      <c r="AI15">
        <f>HOLDS!Q24*HOLDS!$E24</f>
        <v>0</v>
      </c>
      <c r="AJ15">
        <f>HOLDS!R24*HOLDS!$E24</f>
        <v>0</v>
      </c>
      <c r="AK15">
        <f>HOLDS!S24*HOLDS!$E24</f>
        <v>0</v>
      </c>
      <c r="AL15">
        <f>HOLDS!T24*HOLDS!$E24</f>
        <v>0</v>
      </c>
      <c r="AM15">
        <f>HOLDS!U24*HOLDS!$E24</f>
        <v>0</v>
      </c>
      <c r="AN15">
        <f>HOLDS!V24*HOLDS!$E24</f>
        <v>0</v>
      </c>
      <c r="AO15">
        <f>HOLDS!W24*HOLDS!$E24</f>
        <v>0</v>
      </c>
      <c r="AR15">
        <f>SUM(HOLDS!G24:W24)*'Datenbank Holds'!AA17</f>
        <v>0</v>
      </c>
      <c r="AS15">
        <f>SUM(HOLDS!G24:W24)*'Datenbank Holds'!AC17</f>
        <v>0</v>
      </c>
      <c r="AV15">
        <f>SUM(HOLDS!G24:W24)*'Datenbank Holds'!AF17</f>
        <v>0</v>
      </c>
    </row>
    <row r="16" spans="2:48" ht="19.5" thickBot="1" x14ac:dyDescent="0.35">
      <c r="B16" t="str">
        <f>PROPER(VLOOKUP(C16,'Datenbank Holds'!B:AI,26,FALSE))</f>
        <v>227,29</v>
      </c>
      <c r="C16" s="123" t="s">
        <v>1111</v>
      </c>
      <c r="D16" s="49" t="str">
        <f>PROPER(VLOOKUP(C16,'Datenbank Holds'!B:C,2,FALSE))</f>
        <v>Jet Stream (Pu) Super Jugs I</v>
      </c>
      <c r="E16" s="1">
        <f>SUM(HOLDS!G25:W25)</f>
        <v>0</v>
      </c>
      <c r="F16" s="5">
        <f>$E16*'Datenbank Holds'!H18</f>
        <v>0</v>
      </c>
      <c r="G16" s="5">
        <f>$E16*'Datenbank Holds'!I18</f>
        <v>0</v>
      </c>
      <c r="H16" s="5">
        <f>$E16*'Datenbank Holds'!J18</f>
        <v>0</v>
      </c>
      <c r="I16" s="5">
        <f>$E16*'Datenbank Holds'!K18</f>
        <v>0</v>
      </c>
      <c r="J16" s="5">
        <f>$E16*'Datenbank Holds'!L18</f>
        <v>0</v>
      </c>
      <c r="K16" s="5">
        <f>$E16*'Datenbank Holds'!M18</f>
        <v>0</v>
      </c>
      <c r="L16" s="5">
        <f>$E16*'Datenbank Holds'!N18</f>
        <v>0</v>
      </c>
      <c r="M16" s="5">
        <f>$E16*'Datenbank Holds'!O18</f>
        <v>0</v>
      </c>
      <c r="N16" s="5">
        <f>$E16*'Datenbank Holds'!P18</f>
        <v>0</v>
      </c>
      <c r="O16" s="5">
        <f>$E16*'Datenbank Holds'!Q18</f>
        <v>0</v>
      </c>
      <c r="P16" s="5">
        <f>$E16*'Datenbank Holds'!R18</f>
        <v>0</v>
      </c>
      <c r="Q16" s="5">
        <f>$E16*'Datenbank Holds'!S18</f>
        <v>0</v>
      </c>
      <c r="R16" s="5">
        <f>$E16*'Datenbank Holds'!T18</f>
        <v>0</v>
      </c>
      <c r="S16" s="5">
        <f>$E16*'Datenbank Holds'!U18</f>
        <v>0</v>
      </c>
      <c r="T16" s="5">
        <f>$E16*'Datenbank Holds'!V18</f>
        <v>0</v>
      </c>
      <c r="U16" s="5">
        <f>$E16*'Datenbank Holds'!W18</f>
        <v>0</v>
      </c>
      <c r="V16" s="5">
        <f>$E16*'Datenbank Holds'!X18</f>
        <v>0</v>
      </c>
      <c r="Y16">
        <f>HOLDS!G25*HOLDS!$E25</f>
        <v>0</v>
      </c>
      <c r="Z16">
        <f>HOLDS!H25*HOLDS!$E25</f>
        <v>0</v>
      </c>
      <c r="AA16">
        <f>HOLDS!I25*HOLDS!$E25</f>
        <v>0</v>
      </c>
      <c r="AB16">
        <f>HOLDS!J25*HOLDS!$E25</f>
        <v>0</v>
      </c>
      <c r="AC16">
        <f>HOLDS!K25*HOLDS!$E25</f>
        <v>0</v>
      </c>
      <c r="AD16">
        <f>HOLDS!L25*HOLDS!$E25</f>
        <v>0</v>
      </c>
      <c r="AE16">
        <f>HOLDS!M25*HOLDS!$E25</f>
        <v>0</v>
      </c>
      <c r="AF16">
        <f>HOLDS!N25*HOLDS!$E25</f>
        <v>0</v>
      </c>
      <c r="AG16">
        <f>HOLDS!O25*HOLDS!$E25</f>
        <v>0</v>
      </c>
      <c r="AH16">
        <f>HOLDS!P25*HOLDS!$E25</f>
        <v>0</v>
      </c>
      <c r="AI16">
        <f>HOLDS!Q25*HOLDS!$E25</f>
        <v>0</v>
      </c>
      <c r="AJ16">
        <f>HOLDS!R25*HOLDS!$E25</f>
        <v>0</v>
      </c>
      <c r="AK16">
        <f>HOLDS!S25*HOLDS!$E25</f>
        <v>0</v>
      </c>
      <c r="AL16">
        <f>HOLDS!T25*HOLDS!$E25</f>
        <v>0</v>
      </c>
      <c r="AM16">
        <f>HOLDS!U25*HOLDS!$E25</f>
        <v>0</v>
      </c>
      <c r="AN16">
        <f>HOLDS!V25*HOLDS!$E25</f>
        <v>0</v>
      </c>
      <c r="AO16">
        <f>HOLDS!W25*HOLDS!$E25</f>
        <v>0</v>
      </c>
      <c r="AR16">
        <f>SUM(HOLDS!G25:W25)*'Datenbank Holds'!AA18</f>
        <v>0</v>
      </c>
      <c r="AS16">
        <f>SUM(HOLDS!G25:W25)*'Datenbank Holds'!AC18</f>
        <v>0</v>
      </c>
      <c r="AV16">
        <f>SUM(HOLDS!G25:W25)*'Datenbank Holds'!AF18</f>
        <v>0</v>
      </c>
    </row>
    <row r="17" spans="2:48" ht="19.5" thickBot="1" x14ac:dyDescent="0.35">
      <c r="B17" t="str">
        <f>PROPER(VLOOKUP(C17,'Datenbank Holds'!B:AI,26,FALSE))</f>
        <v>218,96</v>
      </c>
      <c r="C17" s="123" t="s">
        <v>1112</v>
      </c>
      <c r="D17" s="49" t="str">
        <f>PROPER(VLOOKUP(C17,'Datenbank Holds'!B:C,2,FALSE))</f>
        <v>Jet Stream (Pu) Big Pinches</v>
      </c>
      <c r="E17" s="1">
        <f>SUM(HOLDS!G26:W26)</f>
        <v>0</v>
      </c>
      <c r="F17" s="5">
        <f>$E17*'Datenbank Holds'!H19</f>
        <v>0</v>
      </c>
      <c r="G17" s="5">
        <f>$E17*'Datenbank Holds'!I19</f>
        <v>0</v>
      </c>
      <c r="H17" s="5">
        <f>$E17*'Datenbank Holds'!J19</f>
        <v>0</v>
      </c>
      <c r="I17" s="5">
        <f>$E17*'Datenbank Holds'!K19</f>
        <v>0</v>
      </c>
      <c r="J17" s="5">
        <f>$E17*'Datenbank Holds'!L19</f>
        <v>0</v>
      </c>
      <c r="K17" s="5">
        <f>$E17*'Datenbank Holds'!M19</f>
        <v>0</v>
      </c>
      <c r="L17" s="5">
        <f>$E17*'Datenbank Holds'!N19</f>
        <v>0</v>
      </c>
      <c r="M17" s="5">
        <f>$E17*'Datenbank Holds'!O19</f>
        <v>0</v>
      </c>
      <c r="N17" s="5">
        <f>$E17*'Datenbank Holds'!P19</f>
        <v>0</v>
      </c>
      <c r="O17" s="5">
        <f>$E17*'Datenbank Holds'!Q19</f>
        <v>0</v>
      </c>
      <c r="P17" s="5">
        <f>$E17*'Datenbank Holds'!R19</f>
        <v>0</v>
      </c>
      <c r="Q17" s="5">
        <f>$E17*'Datenbank Holds'!S19</f>
        <v>0</v>
      </c>
      <c r="R17" s="5">
        <f>$E17*'Datenbank Holds'!T19</f>
        <v>0</v>
      </c>
      <c r="S17" s="5">
        <f>$E17*'Datenbank Holds'!U19</f>
        <v>0</v>
      </c>
      <c r="T17" s="5">
        <f>$E17*'Datenbank Holds'!V19</f>
        <v>0</v>
      </c>
      <c r="U17" s="5">
        <f>$E17*'Datenbank Holds'!W19</f>
        <v>0</v>
      </c>
      <c r="V17" s="5">
        <f>$E17*'Datenbank Holds'!X19</f>
        <v>0</v>
      </c>
      <c r="Y17">
        <f>HOLDS!G26*HOLDS!$E26</f>
        <v>0</v>
      </c>
      <c r="Z17">
        <f>HOLDS!H26*HOLDS!$E26</f>
        <v>0</v>
      </c>
      <c r="AA17">
        <f>HOLDS!I26*HOLDS!$E26</f>
        <v>0</v>
      </c>
      <c r="AB17">
        <f>HOLDS!J26*HOLDS!$E26</f>
        <v>0</v>
      </c>
      <c r="AC17">
        <f>HOLDS!K26*HOLDS!$E26</f>
        <v>0</v>
      </c>
      <c r="AD17">
        <f>HOLDS!L26*HOLDS!$E26</f>
        <v>0</v>
      </c>
      <c r="AE17">
        <f>HOLDS!M26*HOLDS!$E26</f>
        <v>0</v>
      </c>
      <c r="AF17">
        <f>HOLDS!N26*HOLDS!$E26</f>
        <v>0</v>
      </c>
      <c r="AG17">
        <f>HOLDS!O26*HOLDS!$E26</f>
        <v>0</v>
      </c>
      <c r="AH17">
        <f>HOLDS!P26*HOLDS!$E26</f>
        <v>0</v>
      </c>
      <c r="AI17">
        <f>HOLDS!Q26*HOLDS!$E26</f>
        <v>0</v>
      </c>
      <c r="AJ17">
        <f>HOLDS!R26*HOLDS!$E26</f>
        <v>0</v>
      </c>
      <c r="AK17">
        <f>HOLDS!S26*HOLDS!$E26</f>
        <v>0</v>
      </c>
      <c r="AL17">
        <f>HOLDS!T26*HOLDS!$E26</f>
        <v>0</v>
      </c>
      <c r="AM17">
        <f>HOLDS!U26*HOLDS!$E26</f>
        <v>0</v>
      </c>
      <c r="AN17">
        <f>HOLDS!V26*HOLDS!$E26</f>
        <v>0</v>
      </c>
      <c r="AO17">
        <f>HOLDS!W26*HOLDS!$E26</f>
        <v>0</v>
      </c>
      <c r="AR17">
        <f>SUM(HOLDS!G26:W26)*'Datenbank Holds'!AA19</f>
        <v>0</v>
      </c>
      <c r="AS17">
        <f>SUM(HOLDS!G26:W26)*'Datenbank Holds'!AC19</f>
        <v>0</v>
      </c>
      <c r="AV17">
        <f>SUM(HOLDS!G26:W26)*'Datenbank Holds'!AF19</f>
        <v>0</v>
      </c>
    </row>
    <row r="18" spans="2:48" ht="19.5" thickBot="1" x14ac:dyDescent="0.35">
      <c r="B18" t="str">
        <f>PROPER(VLOOKUP(C18,'Datenbank Holds'!B:AI,26,FALSE))</f>
        <v>322,49</v>
      </c>
      <c r="C18" s="123" t="s">
        <v>1113</v>
      </c>
      <c r="D18" s="49" t="str">
        <f>PROPER(VLOOKUP(C18,'Datenbank Holds'!B:C,2,FALSE))</f>
        <v>Jet Stream (Pu) Super Slopers</v>
      </c>
      <c r="E18" s="1">
        <f>SUM(HOLDS!G27:W27)</f>
        <v>0</v>
      </c>
      <c r="F18" s="5">
        <f>$E18*'Datenbank Holds'!H20</f>
        <v>0</v>
      </c>
      <c r="G18" s="5">
        <f>$E18*'Datenbank Holds'!I20</f>
        <v>0</v>
      </c>
      <c r="H18" s="5">
        <f>$E18*'Datenbank Holds'!J20</f>
        <v>0</v>
      </c>
      <c r="I18" s="5">
        <f>$E18*'Datenbank Holds'!K20</f>
        <v>0</v>
      </c>
      <c r="J18" s="5">
        <f>$E18*'Datenbank Holds'!L20</f>
        <v>0</v>
      </c>
      <c r="K18" s="5">
        <f>$E18*'Datenbank Holds'!M20</f>
        <v>0</v>
      </c>
      <c r="L18" s="5">
        <f>$E18*'Datenbank Holds'!N20</f>
        <v>0</v>
      </c>
      <c r="M18" s="5">
        <f>$E18*'Datenbank Holds'!O20</f>
        <v>0</v>
      </c>
      <c r="N18" s="5">
        <f>$E18*'Datenbank Holds'!P20</f>
        <v>0</v>
      </c>
      <c r="O18" s="5">
        <f>$E18*'Datenbank Holds'!Q20</f>
        <v>0</v>
      </c>
      <c r="P18" s="5">
        <f>$E18*'Datenbank Holds'!R20</f>
        <v>0</v>
      </c>
      <c r="Q18" s="5">
        <f>$E18*'Datenbank Holds'!S20</f>
        <v>0</v>
      </c>
      <c r="R18" s="5">
        <f>$E18*'Datenbank Holds'!T20</f>
        <v>0</v>
      </c>
      <c r="S18" s="5">
        <f>$E18*'Datenbank Holds'!U20</f>
        <v>0</v>
      </c>
      <c r="T18" s="5">
        <f>$E18*'Datenbank Holds'!V20</f>
        <v>0</v>
      </c>
      <c r="U18" s="5">
        <f>$E18*'Datenbank Holds'!W20</f>
        <v>0</v>
      </c>
      <c r="V18" s="5">
        <f>$E18*'Datenbank Holds'!X20</f>
        <v>0</v>
      </c>
      <c r="Y18">
        <f>HOLDS!G27*HOLDS!$E27</f>
        <v>0</v>
      </c>
      <c r="Z18">
        <f>HOLDS!H27*HOLDS!$E27</f>
        <v>0</v>
      </c>
      <c r="AA18">
        <f>HOLDS!I27*HOLDS!$E27</f>
        <v>0</v>
      </c>
      <c r="AB18">
        <f>HOLDS!J27*HOLDS!$E27</f>
        <v>0</v>
      </c>
      <c r="AC18">
        <f>HOLDS!K27*HOLDS!$E27</f>
        <v>0</v>
      </c>
      <c r="AD18">
        <f>HOLDS!L27*HOLDS!$E27</f>
        <v>0</v>
      </c>
      <c r="AE18">
        <f>HOLDS!M27*HOLDS!$E27</f>
        <v>0</v>
      </c>
      <c r="AF18">
        <f>HOLDS!N27*HOLDS!$E27</f>
        <v>0</v>
      </c>
      <c r="AG18">
        <f>HOLDS!O27*HOLDS!$E27</f>
        <v>0</v>
      </c>
      <c r="AH18">
        <f>HOLDS!P27*HOLDS!$E27</f>
        <v>0</v>
      </c>
      <c r="AI18">
        <f>HOLDS!Q27*HOLDS!$E27</f>
        <v>0</v>
      </c>
      <c r="AJ18">
        <f>HOLDS!R27*HOLDS!$E27</f>
        <v>0</v>
      </c>
      <c r="AK18">
        <f>HOLDS!S27*HOLDS!$E27</f>
        <v>0</v>
      </c>
      <c r="AL18">
        <f>HOLDS!T27*HOLDS!$E27</f>
        <v>0</v>
      </c>
      <c r="AM18">
        <f>HOLDS!U27*HOLDS!$E27</f>
        <v>0</v>
      </c>
      <c r="AN18">
        <f>HOLDS!V27*HOLDS!$E27</f>
        <v>0</v>
      </c>
      <c r="AO18">
        <f>HOLDS!W27*HOLDS!$E27</f>
        <v>0</v>
      </c>
      <c r="AR18">
        <f>SUM(HOLDS!G27:W27)*'Datenbank Holds'!AA20</f>
        <v>0</v>
      </c>
      <c r="AS18">
        <f>SUM(HOLDS!G27:W27)*'Datenbank Holds'!AC20</f>
        <v>0</v>
      </c>
      <c r="AV18">
        <f>SUM(HOLDS!G27:W27)*'Datenbank Holds'!AF20</f>
        <v>0</v>
      </c>
    </row>
    <row r="19" spans="2:48" ht="19.5" thickBot="1" x14ac:dyDescent="0.35">
      <c r="B19" t="str">
        <f>PROPER(VLOOKUP(C19,'Datenbank Holds'!B:AI,26,FALSE))</f>
        <v>233,24</v>
      </c>
      <c r="C19" s="123" t="s">
        <v>1121</v>
      </c>
      <c r="D19" s="49" t="str">
        <f>PROPER(VLOOKUP(C19,'Datenbank Holds'!B:C,2,FALSE))</f>
        <v>Jet Stream (Pu) Big Jugs I</v>
      </c>
      <c r="E19" s="1">
        <f>SUM(HOLDS!G28:W28)</f>
        <v>0</v>
      </c>
      <c r="F19" s="5">
        <f>$E19*'Datenbank Holds'!H21</f>
        <v>0</v>
      </c>
      <c r="G19" s="5">
        <f>$E19*'Datenbank Holds'!I21</f>
        <v>0</v>
      </c>
      <c r="H19" s="5">
        <f>$E19*'Datenbank Holds'!J21</f>
        <v>0</v>
      </c>
      <c r="I19" s="5">
        <f>$E19*'Datenbank Holds'!K21</f>
        <v>0</v>
      </c>
      <c r="J19" s="5">
        <f>$E19*'Datenbank Holds'!L21</f>
        <v>0</v>
      </c>
      <c r="K19" s="5">
        <f>$E19*'Datenbank Holds'!M21</f>
        <v>0</v>
      </c>
      <c r="L19" s="5">
        <f>$E19*'Datenbank Holds'!N21</f>
        <v>0</v>
      </c>
      <c r="M19" s="5">
        <f>$E19*'Datenbank Holds'!O21</f>
        <v>0</v>
      </c>
      <c r="N19" s="5">
        <f>$E19*'Datenbank Holds'!P21</f>
        <v>0</v>
      </c>
      <c r="O19" s="5">
        <f>$E19*'Datenbank Holds'!Q21</f>
        <v>0</v>
      </c>
      <c r="P19" s="5">
        <f>$E19*'Datenbank Holds'!R21</f>
        <v>0</v>
      </c>
      <c r="Q19" s="5">
        <f>$E19*'Datenbank Holds'!S21</f>
        <v>0</v>
      </c>
      <c r="R19" s="5">
        <f>$E19*'Datenbank Holds'!T21</f>
        <v>0</v>
      </c>
      <c r="S19" s="5">
        <f>$E19*'Datenbank Holds'!U21</f>
        <v>0</v>
      </c>
      <c r="T19" s="5">
        <f>$E19*'Datenbank Holds'!V21</f>
        <v>0</v>
      </c>
      <c r="U19" s="5">
        <f>$E19*'Datenbank Holds'!W21</f>
        <v>0</v>
      </c>
      <c r="V19" s="5">
        <f>$E19*'Datenbank Holds'!X21</f>
        <v>0</v>
      </c>
      <c r="Y19">
        <f>HOLDS!G28*HOLDS!$E28</f>
        <v>0</v>
      </c>
      <c r="Z19">
        <f>HOLDS!H28*HOLDS!$E28</f>
        <v>0</v>
      </c>
      <c r="AA19">
        <f>HOLDS!I28*HOLDS!$E28</f>
        <v>0</v>
      </c>
      <c r="AB19">
        <f>HOLDS!J28*HOLDS!$E28</f>
        <v>0</v>
      </c>
      <c r="AC19">
        <f>HOLDS!K28*HOLDS!$E28</f>
        <v>0</v>
      </c>
      <c r="AD19">
        <f>HOLDS!L28*HOLDS!$E28</f>
        <v>0</v>
      </c>
      <c r="AE19">
        <f>HOLDS!M28*HOLDS!$E28</f>
        <v>0</v>
      </c>
      <c r="AF19">
        <f>HOLDS!N28*HOLDS!$E28</f>
        <v>0</v>
      </c>
      <c r="AG19">
        <f>HOLDS!O28*HOLDS!$E28</f>
        <v>0</v>
      </c>
      <c r="AH19">
        <f>HOLDS!P28*HOLDS!$E28</f>
        <v>0</v>
      </c>
      <c r="AI19">
        <f>HOLDS!Q28*HOLDS!$E28</f>
        <v>0</v>
      </c>
      <c r="AJ19">
        <f>HOLDS!R28*HOLDS!$E28</f>
        <v>0</v>
      </c>
      <c r="AK19">
        <f>HOLDS!S28*HOLDS!$E28</f>
        <v>0</v>
      </c>
      <c r="AL19">
        <f>HOLDS!T28*HOLDS!$E28</f>
        <v>0</v>
      </c>
      <c r="AM19">
        <f>HOLDS!U28*HOLDS!$E28</f>
        <v>0</v>
      </c>
      <c r="AN19">
        <f>HOLDS!V28*HOLDS!$E28</f>
        <v>0</v>
      </c>
      <c r="AO19">
        <f>HOLDS!W28*HOLDS!$E28</f>
        <v>0</v>
      </c>
      <c r="AR19">
        <f>SUM(HOLDS!G28:W28)*'Datenbank Holds'!AA21</f>
        <v>0</v>
      </c>
      <c r="AS19">
        <f>SUM(HOLDS!G28:W28)*'Datenbank Holds'!AC21</f>
        <v>0</v>
      </c>
      <c r="AV19">
        <f>SUM(HOLDS!G28:W28)*'Datenbank Holds'!AF21</f>
        <v>0</v>
      </c>
    </row>
    <row r="20" spans="2:48" ht="19.5" thickBot="1" x14ac:dyDescent="0.35">
      <c r="B20" t="str">
        <f>PROPER(VLOOKUP(C20,'Datenbank Holds'!B:AI,26,FALSE))</f>
        <v>290,36</v>
      </c>
      <c r="C20" s="123" t="s">
        <v>1122</v>
      </c>
      <c r="D20" s="49" t="str">
        <f>PROPER(VLOOKUP(C20,'Datenbank Holds'!B:C,2,FALSE))</f>
        <v>Jet Stream (Pu) Big Jugs Ii</v>
      </c>
      <c r="E20" s="1">
        <f>SUM(HOLDS!G29:W29)</f>
        <v>0</v>
      </c>
      <c r="F20" s="5">
        <f>$E20*'Datenbank Holds'!H22</f>
        <v>0</v>
      </c>
      <c r="G20" s="5">
        <f>$E20*'Datenbank Holds'!I22</f>
        <v>0</v>
      </c>
      <c r="H20" s="5">
        <f>$E20*'Datenbank Holds'!J22</f>
        <v>0</v>
      </c>
      <c r="I20" s="5">
        <f>$E20*'Datenbank Holds'!K22</f>
        <v>0</v>
      </c>
      <c r="J20" s="5">
        <f>$E20*'Datenbank Holds'!L22</f>
        <v>0</v>
      </c>
      <c r="K20" s="5">
        <f>$E20*'Datenbank Holds'!M22</f>
        <v>0</v>
      </c>
      <c r="L20" s="5">
        <f>$E20*'Datenbank Holds'!N22</f>
        <v>0</v>
      </c>
      <c r="M20" s="5">
        <f>$E20*'Datenbank Holds'!O22</f>
        <v>0</v>
      </c>
      <c r="N20" s="5">
        <f>$E20*'Datenbank Holds'!P22</f>
        <v>0</v>
      </c>
      <c r="O20" s="5">
        <f>$E20*'Datenbank Holds'!Q22</f>
        <v>0</v>
      </c>
      <c r="P20" s="5">
        <f>$E20*'Datenbank Holds'!R22</f>
        <v>0</v>
      </c>
      <c r="Q20" s="5">
        <f>$E20*'Datenbank Holds'!S22</f>
        <v>0</v>
      </c>
      <c r="R20" s="5">
        <f>$E20*'Datenbank Holds'!T22</f>
        <v>0</v>
      </c>
      <c r="S20" s="5">
        <f>$E20*'Datenbank Holds'!U22</f>
        <v>0</v>
      </c>
      <c r="T20" s="5">
        <f>$E20*'Datenbank Holds'!V22</f>
        <v>0</v>
      </c>
      <c r="U20" s="5">
        <f>$E20*'Datenbank Holds'!W22</f>
        <v>0</v>
      </c>
      <c r="V20" s="5">
        <f>$E20*'Datenbank Holds'!X22</f>
        <v>0</v>
      </c>
      <c r="Y20">
        <f>HOLDS!G29*HOLDS!$E29</f>
        <v>0</v>
      </c>
      <c r="Z20">
        <f>HOLDS!H29*HOLDS!$E29</f>
        <v>0</v>
      </c>
      <c r="AA20">
        <f>HOLDS!I29*HOLDS!$E29</f>
        <v>0</v>
      </c>
      <c r="AB20">
        <f>HOLDS!J29*HOLDS!$E29</f>
        <v>0</v>
      </c>
      <c r="AC20">
        <f>HOLDS!K29*HOLDS!$E29</f>
        <v>0</v>
      </c>
      <c r="AD20">
        <f>HOLDS!L29*HOLDS!$E29</f>
        <v>0</v>
      </c>
      <c r="AE20">
        <f>HOLDS!M29*HOLDS!$E29</f>
        <v>0</v>
      </c>
      <c r="AF20">
        <f>HOLDS!N29*HOLDS!$E29</f>
        <v>0</v>
      </c>
      <c r="AG20">
        <f>HOLDS!O29*HOLDS!$E29</f>
        <v>0</v>
      </c>
      <c r="AH20">
        <f>HOLDS!P29*HOLDS!$E29</f>
        <v>0</v>
      </c>
      <c r="AI20">
        <f>HOLDS!Q29*HOLDS!$E29</f>
        <v>0</v>
      </c>
      <c r="AJ20">
        <f>HOLDS!R29*HOLDS!$E29</f>
        <v>0</v>
      </c>
      <c r="AK20">
        <f>HOLDS!S29*HOLDS!$E29</f>
        <v>0</v>
      </c>
      <c r="AL20">
        <f>HOLDS!T29*HOLDS!$E29</f>
        <v>0</v>
      </c>
      <c r="AM20">
        <f>HOLDS!U29*HOLDS!$E29</f>
        <v>0</v>
      </c>
      <c r="AN20">
        <f>HOLDS!V29*HOLDS!$E29</f>
        <v>0</v>
      </c>
      <c r="AO20">
        <f>HOLDS!W29*HOLDS!$E29</f>
        <v>0</v>
      </c>
      <c r="AR20">
        <f>SUM(HOLDS!G29:W29)*'Datenbank Holds'!AA22</f>
        <v>0</v>
      </c>
      <c r="AS20">
        <f>SUM(HOLDS!G29:W29)*'Datenbank Holds'!AC22</f>
        <v>0</v>
      </c>
      <c r="AV20">
        <f>SUM(HOLDS!G29:W29)*'Datenbank Holds'!AF22</f>
        <v>0</v>
      </c>
    </row>
    <row r="21" spans="2:48" ht="19.5" thickBot="1" x14ac:dyDescent="0.35">
      <c r="B21" t="str">
        <f>PROPER(VLOOKUP(C21,'Datenbank Holds'!B:AI,26,FALSE))</f>
        <v>415,31</v>
      </c>
      <c r="C21" s="123" t="s">
        <v>1123</v>
      </c>
      <c r="D21" s="49" t="str">
        <f>PROPER(VLOOKUP(C21,'Datenbank Holds'!B:C,2,FALSE))</f>
        <v>Jet Stream (Pu) Medium Jugs I</v>
      </c>
      <c r="E21" s="1">
        <f>SUM(HOLDS!G30:W30)</f>
        <v>0</v>
      </c>
      <c r="F21" s="5">
        <f>$E21*'Datenbank Holds'!H23</f>
        <v>0</v>
      </c>
      <c r="G21" s="5">
        <f>$E21*'Datenbank Holds'!I23</f>
        <v>0</v>
      </c>
      <c r="H21" s="5">
        <f>$E21*'Datenbank Holds'!J23</f>
        <v>0</v>
      </c>
      <c r="I21" s="5">
        <f>$E21*'Datenbank Holds'!K23</f>
        <v>0</v>
      </c>
      <c r="J21" s="5">
        <f>$E21*'Datenbank Holds'!L23</f>
        <v>0</v>
      </c>
      <c r="K21" s="5">
        <f>$E21*'Datenbank Holds'!M23</f>
        <v>0</v>
      </c>
      <c r="L21" s="5">
        <f>$E21*'Datenbank Holds'!N23</f>
        <v>0</v>
      </c>
      <c r="M21" s="5">
        <f>$E21*'Datenbank Holds'!O23</f>
        <v>0</v>
      </c>
      <c r="N21" s="5">
        <f>$E21*'Datenbank Holds'!P23</f>
        <v>0</v>
      </c>
      <c r="O21" s="5">
        <f>$E21*'Datenbank Holds'!Q23</f>
        <v>0</v>
      </c>
      <c r="P21" s="5">
        <f>$E21*'Datenbank Holds'!R23</f>
        <v>0</v>
      </c>
      <c r="Q21" s="5">
        <f>$E21*'Datenbank Holds'!S23</f>
        <v>0</v>
      </c>
      <c r="R21" s="5">
        <f>$E21*'Datenbank Holds'!T23</f>
        <v>0</v>
      </c>
      <c r="S21" s="5">
        <f>$E21*'Datenbank Holds'!U23</f>
        <v>0</v>
      </c>
      <c r="T21" s="5">
        <f>$E21*'Datenbank Holds'!V23</f>
        <v>0</v>
      </c>
      <c r="U21" s="5">
        <f>$E21*'Datenbank Holds'!W23</f>
        <v>0</v>
      </c>
      <c r="V21" s="5">
        <f>$E21*'Datenbank Holds'!X23</f>
        <v>0</v>
      </c>
      <c r="Y21">
        <f>HOLDS!G30*HOLDS!$E30</f>
        <v>0</v>
      </c>
      <c r="Z21">
        <f>HOLDS!H30*HOLDS!$E30</f>
        <v>0</v>
      </c>
      <c r="AA21">
        <f>HOLDS!I30*HOLDS!$E30</f>
        <v>0</v>
      </c>
      <c r="AB21">
        <f>HOLDS!J30*HOLDS!$E30</f>
        <v>0</v>
      </c>
      <c r="AC21">
        <f>HOLDS!K30*HOLDS!$E30</f>
        <v>0</v>
      </c>
      <c r="AD21">
        <f>HOLDS!L30*HOLDS!$E30</f>
        <v>0</v>
      </c>
      <c r="AE21">
        <f>HOLDS!M30*HOLDS!$E30</f>
        <v>0</v>
      </c>
      <c r="AF21">
        <f>HOLDS!N30*HOLDS!$E30</f>
        <v>0</v>
      </c>
      <c r="AG21">
        <f>HOLDS!O30*HOLDS!$E30</f>
        <v>0</v>
      </c>
      <c r="AH21">
        <f>HOLDS!P30*HOLDS!$E30</f>
        <v>0</v>
      </c>
      <c r="AI21">
        <f>HOLDS!Q30*HOLDS!$E30</f>
        <v>0</v>
      </c>
      <c r="AJ21">
        <f>HOLDS!R30*HOLDS!$E30</f>
        <v>0</v>
      </c>
      <c r="AK21">
        <f>HOLDS!S30*HOLDS!$E30</f>
        <v>0</v>
      </c>
      <c r="AL21">
        <f>HOLDS!T30*HOLDS!$E30</f>
        <v>0</v>
      </c>
      <c r="AM21">
        <f>HOLDS!U30*HOLDS!$E30</f>
        <v>0</v>
      </c>
      <c r="AN21">
        <f>HOLDS!V30*HOLDS!$E30</f>
        <v>0</v>
      </c>
      <c r="AO21">
        <f>HOLDS!W30*HOLDS!$E30</f>
        <v>0</v>
      </c>
      <c r="AR21">
        <f>SUM(HOLDS!G30:W30)*'Datenbank Holds'!AA23</f>
        <v>0</v>
      </c>
      <c r="AS21">
        <f>SUM(HOLDS!G30:W30)*'Datenbank Holds'!AC23</f>
        <v>0</v>
      </c>
      <c r="AV21">
        <f>SUM(HOLDS!G30:W30)*'Datenbank Holds'!AF23</f>
        <v>0</v>
      </c>
    </row>
    <row r="22" spans="2:48" ht="19.5" thickBot="1" x14ac:dyDescent="0.35">
      <c r="B22" t="str">
        <f>PROPER(VLOOKUP(C22,'Datenbank Holds'!B:AI,26,FALSE))</f>
        <v>179,69</v>
      </c>
      <c r="C22" s="123" t="s">
        <v>1124</v>
      </c>
      <c r="D22" s="49" t="str">
        <f>PROPER(VLOOKUP(C22,'Datenbank Holds'!B:C,2,FALSE))</f>
        <v>Jet Stream (Pu) Medium Jugs Ii</v>
      </c>
      <c r="E22" s="1">
        <f>SUM(HOLDS!G31:W31)</f>
        <v>0</v>
      </c>
      <c r="F22" s="5">
        <f>$E22*'Datenbank Holds'!H24</f>
        <v>0</v>
      </c>
      <c r="G22" s="5">
        <f>$E22*'Datenbank Holds'!I24</f>
        <v>0</v>
      </c>
      <c r="H22" s="5">
        <f>$E22*'Datenbank Holds'!J24</f>
        <v>0</v>
      </c>
      <c r="I22" s="5">
        <f>$E22*'Datenbank Holds'!K24</f>
        <v>0</v>
      </c>
      <c r="J22" s="5">
        <f>$E22*'Datenbank Holds'!L24</f>
        <v>0</v>
      </c>
      <c r="K22" s="5">
        <f>$E22*'Datenbank Holds'!M24</f>
        <v>0</v>
      </c>
      <c r="L22" s="5">
        <f>$E22*'Datenbank Holds'!N24</f>
        <v>0</v>
      </c>
      <c r="M22" s="5">
        <f>$E22*'Datenbank Holds'!O24</f>
        <v>0</v>
      </c>
      <c r="N22" s="5">
        <f>$E22*'Datenbank Holds'!P24</f>
        <v>0</v>
      </c>
      <c r="O22" s="5">
        <f>$E22*'Datenbank Holds'!Q24</f>
        <v>0</v>
      </c>
      <c r="P22" s="5">
        <f>$E22*'Datenbank Holds'!R24</f>
        <v>0</v>
      </c>
      <c r="Q22" s="5">
        <f>$E22*'Datenbank Holds'!S24</f>
        <v>0</v>
      </c>
      <c r="R22" s="5">
        <f>$E22*'Datenbank Holds'!T24</f>
        <v>0</v>
      </c>
      <c r="S22" s="5">
        <f>$E22*'Datenbank Holds'!U24</f>
        <v>0</v>
      </c>
      <c r="T22" s="5">
        <f>$E22*'Datenbank Holds'!V24</f>
        <v>0</v>
      </c>
      <c r="U22" s="5">
        <f>$E22*'Datenbank Holds'!W24</f>
        <v>0</v>
      </c>
      <c r="V22" s="5">
        <f>$E22*'Datenbank Holds'!X24</f>
        <v>0</v>
      </c>
      <c r="Y22">
        <f>HOLDS!G31*HOLDS!$E31</f>
        <v>0</v>
      </c>
      <c r="Z22">
        <f>HOLDS!H31*HOLDS!$E31</f>
        <v>0</v>
      </c>
      <c r="AA22">
        <f>HOLDS!I31*HOLDS!$E31</f>
        <v>0</v>
      </c>
      <c r="AB22">
        <f>HOLDS!J31*HOLDS!$E31</f>
        <v>0</v>
      </c>
      <c r="AC22">
        <f>HOLDS!K31*HOLDS!$E31</f>
        <v>0</v>
      </c>
      <c r="AD22">
        <f>HOLDS!L31*HOLDS!$E31</f>
        <v>0</v>
      </c>
      <c r="AE22">
        <f>HOLDS!M31*HOLDS!$E31</f>
        <v>0</v>
      </c>
      <c r="AF22">
        <f>HOLDS!N31*HOLDS!$E31</f>
        <v>0</v>
      </c>
      <c r="AG22">
        <f>HOLDS!O31*HOLDS!$E31</f>
        <v>0</v>
      </c>
      <c r="AH22">
        <f>HOLDS!P31*HOLDS!$E31</f>
        <v>0</v>
      </c>
      <c r="AI22">
        <f>HOLDS!Q31*HOLDS!$E31</f>
        <v>0</v>
      </c>
      <c r="AJ22">
        <f>HOLDS!R31*HOLDS!$E31</f>
        <v>0</v>
      </c>
      <c r="AK22">
        <f>HOLDS!S31*HOLDS!$E31</f>
        <v>0</v>
      </c>
      <c r="AL22">
        <f>HOLDS!T31*HOLDS!$E31</f>
        <v>0</v>
      </c>
      <c r="AM22">
        <f>HOLDS!U31*HOLDS!$E31</f>
        <v>0</v>
      </c>
      <c r="AN22">
        <f>HOLDS!V31*HOLDS!$E31</f>
        <v>0</v>
      </c>
      <c r="AO22">
        <f>HOLDS!W31*HOLDS!$E31</f>
        <v>0</v>
      </c>
      <c r="AR22">
        <f>SUM(HOLDS!G31:W31)*'Datenbank Holds'!AA24</f>
        <v>0</v>
      </c>
      <c r="AS22">
        <f>SUM(HOLDS!G31:W31)*'Datenbank Holds'!AC24</f>
        <v>0</v>
      </c>
      <c r="AV22">
        <f>SUM(HOLDS!G31:W31)*'Datenbank Holds'!AF24</f>
        <v>0</v>
      </c>
    </row>
    <row r="23" spans="2:48" ht="19.5" thickBot="1" x14ac:dyDescent="0.35">
      <c r="B23" t="str">
        <f>PROPER(VLOOKUP(C23,'Datenbank Holds'!B:AI,26,FALSE))</f>
        <v>191,59</v>
      </c>
      <c r="C23" s="123" t="s">
        <v>1125</v>
      </c>
      <c r="D23" s="49" t="str">
        <f>PROPER(VLOOKUP(C23,'Datenbank Holds'!B:C,2,FALSE))</f>
        <v>Jet Stream (Pu) Slopey Jugs</v>
      </c>
      <c r="E23" s="1">
        <f>SUM(HOLDS!G32:W32)</f>
        <v>0</v>
      </c>
      <c r="F23" s="5">
        <f>$E23*'Datenbank Holds'!H25</f>
        <v>0</v>
      </c>
      <c r="G23" s="5">
        <f>$E23*'Datenbank Holds'!I25</f>
        <v>0</v>
      </c>
      <c r="H23" s="5">
        <f>$E23*'Datenbank Holds'!J25</f>
        <v>0</v>
      </c>
      <c r="I23" s="5">
        <f>$E23*'Datenbank Holds'!K25</f>
        <v>0</v>
      </c>
      <c r="J23" s="5">
        <f>$E23*'Datenbank Holds'!L25</f>
        <v>0</v>
      </c>
      <c r="K23" s="5">
        <f>$E23*'Datenbank Holds'!M25</f>
        <v>0</v>
      </c>
      <c r="L23" s="5">
        <f>$E23*'Datenbank Holds'!N25</f>
        <v>0</v>
      </c>
      <c r="M23" s="5">
        <f>$E23*'Datenbank Holds'!O25</f>
        <v>0</v>
      </c>
      <c r="N23" s="5">
        <f>$E23*'Datenbank Holds'!P25</f>
        <v>0</v>
      </c>
      <c r="O23" s="5">
        <f>$E23*'Datenbank Holds'!Q25</f>
        <v>0</v>
      </c>
      <c r="P23" s="5">
        <f>$E23*'Datenbank Holds'!R25</f>
        <v>0</v>
      </c>
      <c r="Q23" s="5">
        <f>$E23*'Datenbank Holds'!S25</f>
        <v>0</v>
      </c>
      <c r="R23" s="5">
        <f>$E23*'Datenbank Holds'!T25</f>
        <v>0</v>
      </c>
      <c r="S23" s="5">
        <f>$E23*'Datenbank Holds'!U25</f>
        <v>0</v>
      </c>
      <c r="T23" s="5">
        <f>$E23*'Datenbank Holds'!V25</f>
        <v>0</v>
      </c>
      <c r="U23" s="5">
        <f>$E23*'Datenbank Holds'!W25</f>
        <v>0</v>
      </c>
      <c r="V23" s="5">
        <f>$E23*'Datenbank Holds'!X25</f>
        <v>0</v>
      </c>
      <c r="Y23">
        <f>HOLDS!G32*HOLDS!$E32</f>
        <v>0</v>
      </c>
      <c r="Z23">
        <f>HOLDS!H32*HOLDS!$E32</f>
        <v>0</v>
      </c>
      <c r="AA23">
        <f>HOLDS!I32*HOLDS!$E32</f>
        <v>0</v>
      </c>
      <c r="AB23">
        <f>HOLDS!J32*HOLDS!$E32</f>
        <v>0</v>
      </c>
      <c r="AC23">
        <f>HOLDS!K32*HOLDS!$E32</f>
        <v>0</v>
      </c>
      <c r="AD23">
        <f>HOLDS!L32*HOLDS!$E32</f>
        <v>0</v>
      </c>
      <c r="AE23">
        <f>HOLDS!M32*HOLDS!$E32</f>
        <v>0</v>
      </c>
      <c r="AF23">
        <f>HOLDS!N32*HOLDS!$E32</f>
        <v>0</v>
      </c>
      <c r="AG23">
        <f>HOLDS!O32*HOLDS!$E32</f>
        <v>0</v>
      </c>
      <c r="AH23">
        <f>HOLDS!P32*HOLDS!$E32</f>
        <v>0</v>
      </c>
      <c r="AI23">
        <f>HOLDS!Q32*HOLDS!$E32</f>
        <v>0</v>
      </c>
      <c r="AJ23">
        <f>HOLDS!R32*HOLDS!$E32</f>
        <v>0</v>
      </c>
      <c r="AK23">
        <f>HOLDS!S32*HOLDS!$E32</f>
        <v>0</v>
      </c>
      <c r="AL23">
        <f>HOLDS!T32*HOLDS!$E32</f>
        <v>0</v>
      </c>
      <c r="AM23">
        <f>HOLDS!U32*HOLDS!$E32</f>
        <v>0</v>
      </c>
      <c r="AN23">
        <f>HOLDS!V32*HOLDS!$E32</f>
        <v>0</v>
      </c>
      <c r="AO23">
        <f>HOLDS!W32*HOLDS!$E32</f>
        <v>0</v>
      </c>
      <c r="AR23">
        <f>SUM(HOLDS!G32:W32)*'Datenbank Holds'!AA25</f>
        <v>0</v>
      </c>
      <c r="AS23">
        <f>SUM(HOLDS!G32:W32)*'Datenbank Holds'!AC25</f>
        <v>0</v>
      </c>
      <c r="AV23">
        <f>SUM(HOLDS!G32:W32)*'Datenbank Holds'!AF25</f>
        <v>0</v>
      </c>
    </row>
    <row r="24" spans="2:48" ht="19.5" thickBot="1" x14ac:dyDescent="0.35">
      <c r="B24" t="str">
        <f>PROPER(VLOOKUP(C24,'Datenbank Holds'!B:AI,26,FALSE))</f>
        <v>179,69</v>
      </c>
      <c r="C24" s="123" t="s">
        <v>1126</v>
      </c>
      <c r="D24" s="49" t="str">
        <f>PROPER(VLOOKUP(C24,'Datenbank Holds'!B:C,2,FALSE))</f>
        <v>Jet Stream (Pu) Medium Pinches</v>
      </c>
      <c r="E24" s="1">
        <f>SUM(HOLDS!G33:W33)</f>
        <v>0</v>
      </c>
      <c r="F24" s="5">
        <f>$E24*'Datenbank Holds'!H26</f>
        <v>0</v>
      </c>
      <c r="G24" s="5">
        <f>$E24*'Datenbank Holds'!I26</f>
        <v>0</v>
      </c>
      <c r="H24" s="5">
        <f>$E24*'Datenbank Holds'!J26</f>
        <v>0</v>
      </c>
      <c r="I24" s="5">
        <f>$E24*'Datenbank Holds'!K26</f>
        <v>0</v>
      </c>
      <c r="J24" s="5">
        <f>$E24*'Datenbank Holds'!L26</f>
        <v>0</v>
      </c>
      <c r="K24" s="5">
        <f>$E24*'Datenbank Holds'!M26</f>
        <v>0</v>
      </c>
      <c r="L24" s="5">
        <f>$E24*'Datenbank Holds'!N26</f>
        <v>0</v>
      </c>
      <c r="M24" s="5">
        <f>$E24*'Datenbank Holds'!O26</f>
        <v>0</v>
      </c>
      <c r="N24" s="5">
        <f>$E24*'Datenbank Holds'!P26</f>
        <v>0</v>
      </c>
      <c r="O24" s="5">
        <f>$E24*'Datenbank Holds'!Q26</f>
        <v>0</v>
      </c>
      <c r="P24" s="5">
        <f>$E24*'Datenbank Holds'!R26</f>
        <v>0</v>
      </c>
      <c r="Q24" s="5">
        <f>$E24*'Datenbank Holds'!S26</f>
        <v>0</v>
      </c>
      <c r="R24" s="5">
        <f>$E24*'Datenbank Holds'!T26</f>
        <v>0</v>
      </c>
      <c r="S24" s="5">
        <f>$E24*'Datenbank Holds'!U26</f>
        <v>0</v>
      </c>
      <c r="T24" s="5">
        <f>$E24*'Datenbank Holds'!V26</f>
        <v>0</v>
      </c>
      <c r="U24" s="5">
        <f>$E24*'Datenbank Holds'!W26</f>
        <v>0</v>
      </c>
      <c r="V24" s="5">
        <f>$E24*'Datenbank Holds'!X26</f>
        <v>0</v>
      </c>
      <c r="Y24">
        <f>HOLDS!G33*HOLDS!$E33</f>
        <v>0</v>
      </c>
      <c r="Z24">
        <f>HOLDS!H33*HOLDS!$E33</f>
        <v>0</v>
      </c>
      <c r="AA24">
        <f>HOLDS!I33*HOLDS!$E33</f>
        <v>0</v>
      </c>
      <c r="AB24">
        <f>HOLDS!J33*HOLDS!$E33</f>
        <v>0</v>
      </c>
      <c r="AC24">
        <f>HOLDS!K33*HOLDS!$E33</f>
        <v>0</v>
      </c>
      <c r="AD24">
        <f>HOLDS!L33*HOLDS!$E33</f>
        <v>0</v>
      </c>
      <c r="AE24">
        <f>HOLDS!M33*HOLDS!$E33</f>
        <v>0</v>
      </c>
      <c r="AF24">
        <f>HOLDS!N33*HOLDS!$E33</f>
        <v>0</v>
      </c>
      <c r="AG24">
        <f>HOLDS!O33*HOLDS!$E33</f>
        <v>0</v>
      </c>
      <c r="AH24">
        <f>HOLDS!P33*HOLDS!$E33</f>
        <v>0</v>
      </c>
      <c r="AI24">
        <f>HOLDS!Q33*HOLDS!$E33</f>
        <v>0</v>
      </c>
      <c r="AJ24">
        <f>HOLDS!R33*HOLDS!$E33</f>
        <v>0</v>
      </c>
      <c r="AK24">
        <f>HOLDS!S33*HOLDS!$E33</f>
        <v>0</v>
      </c>
      <c r="AL24">
        <f>HOLDS!T33*HOLDS!$E33</f>
        <v>0</v>
      </c>
      <c r="AM24">
        <f>HOLDS!U33*HOLDS!$E33</f>
        <v>0</v>
      </c>
      <c r="AN24">
        <f>HOLDS!V33*HOLDS!$E33</f>
        <v>0</v>
      </c>
      <c r="AO24">
        <f>HOLDS!W33*HOLDS!$E33</f>
        <v>0</v>
      </c>
      <c r="AR24">
        <f>SUM(HOLDS!G33:W33)*'Datenbank Holds'!AA26</f>
        <v>0</v>
      </c>
      <c r="AS24">
        <f>SUM(HOLDS!G33:W33)*'Datenbank Holds'!AC26</f>
        <v>0</v>
      </c>
      <c r="AV24">
        <f>SUM(HOLDS!G33:W33)*'Datenbank Holds'!AF26</f>
        <v>0</v>
      </c>
    </row>
    <row r="25" spans="2:48" ht="19.5" thickBot="1" x14ac:dyDescent="0.35">
      <c r="B25" t="str">
        <f>PROPER(VLOOKUP(C25,'Datenbank Holds'!B:AI,26,FALSE))</f>
        <v>218,96</v>
      </c>
      <c r="C25" s="123" t="s">
        <v>1127</v>
      </c>
      <c r="D25" s="49" t="str">
        <f>PROPER(VLOOKUP(C25,'Datenbank Holds'!B:C,2,FALSE))</f>
        <v>Jet Stream (Pu) Big Slopers</v>
      </c>
      <c r="E25" s="1">
        <f>SUM(HOLDS!G34:W34)</f>
        <v>0</v>
      </c>
      <c r="F25" s="5">
        <f>$E25*'Datenbank Holds'!H27</f>
        <v>0</v>
      </c>
      <c r="G25" s="5">
        <f>$E25*'Datenbank Holds'!I27</f>
        <v>0</v>
      </c>
      <c r="H25" s="5">
        <f>$E25*'Datenbank Holds'!J27</f>
        <v>0</v>
      </c>
      <c r="I25" s="5">
        <f>$E25*'Datenbank Holds'!K27</f>
        <v>0</v>
      </c>
      <c r="J25" s="5">
        <f>$E25*'Datenbank Holds'!L27</f>
        <v>0</v>
      </c>
      <c r="K25" s="5">
        <f>$E25*'Datenbank Holds'!M27</f>
        <v>0</v>
      </c>
      <c r="L25" s="5">
        <f>$E25*'Datenbank Holds'!N27</f>
        <v>0</v>
      </c>
      <c r="M25" s="5">
        <f>$E25*'Datenbank Holds'!O27</f>
        <v>0</v>
      </c>
      <c r="N25" s="5">
        <f>$E25*'Datenbank Holds'!P27</f>
        <v>0</v>
      </c>
      <c r="O25" s="5">
        <f>$E25*'Datenbank Holds'!Q27</f>
        <v>0</v>
      </c>
      <c r="P25" s="5">
        <f>$E25*'Datenbank Holds'!R27</f>
        <v>0</v>
      </c>
      <c r="Q25" s="5">
        <f>$E25*'Datenbank Holds'!S27</f>
        <v>0</v>
      </c>
      <c r="R25" s="5">
        <f>$E25*'Datenbank Holds'!T27</f>
        <v>0</v>
      </c>
      <c r="S25" s="5">
        <f>$E25*'Datenbank Holds'!U27</f>
        <v>0</v>
      </c>
      <c r="T25" s="5">
        <f>$E25*'Datenbank Holds'!V27</f>
        <v>0</v>
      </c>
      <c r="U25" s="5">
        <f>$E25*'Datenbank Holds'!W27</f>
        <v>0</v>
      </c>
      <c r="V25" s="5">
        <f>$E25*'Datenbank Holds'!X27</f>
        <v>0</v>
      </c>
      <c r="Y25">
        <f>HOLDS!G34*HOLDS!$E34</f>
        <v>0</v>
      </c>
      <c r="Z25">
        <f>HOLDS!H34*HOLDS!$E34</f>
        <v>0</v>
      </c>
      <c r="AA25">
        <f>HOLDS!I34*HOLDS!$E34</f>
        <v>0</v>
      </c>
      <c r="AB25">
        <f>HOLDS!J34*HOLDS!$E34</f>
        <v>0</v>
      </c>
      <c r="AC25">
        <f>HOLDS!K34*HOLDS!$E34</f>
        <v>0</v>
      </c>
      <c r="AD25">
        <f>HOLDS!L34*HOLDS!$E34</f>
        <v>0</v>
      </c>
      <c r="AE25">
        <f>HOLDS!M34*HOLDS!$E34</f>
        <v>0</v>
      </c>
      <c r="AF25">
        <f>HOLDS!N34*HOLDS!$E34</f>
        <v>0</v>
      </c>
      <c r="AG25">
        <f>HOLDS!O34*HOLDS!$E34</f>
        <v>0</v>
      </c>
      <c r="AH25">
        <f>HOLDS!P34*HOLDS!$E34</f>
        <v>0</v>
      </c>
      <c r="AI25">
        <f>HOLDS!Q34*HOLDS!$E34</f>
        <v>0</v>
      </c>
      <c r="AJ25">
        <f>HOLDS!R34*HOLDS!$E34</f>
        <v>0</v>
      </c>
      <c r="AK25">
        <f>HOLDS!S34*HOLDS!$E34</f>
        <v>0</v>
      </c>
      <c r="AL25">
        <f>HOLDS!T34*HOLDS!$E34</f>
        <v>0</v>
      </c>
      <c r="AM25">
        <f>HOLDS!U34*HOLDS!$E34</f>
        <v>0</v>
      </c>
      <c r="AN25">
        <f>HOLDS!V34*HOLDS!$E34</f>
        <v>0</v>
      </c>
      <c r="AO25">
        <f>HOLDS!W34*HOLDS!$E34</f>
        <v>0</v>
      </c>
      <c r="AR25">
        <f>SUM(HOLDS!G34:W34)*'Datenbank Holds'!AA27</f>
        <v>0</v>
      </c>
      <c r="AS25">
        <f>SUM(HOLDS!G34:W34)*'Datenbank Holds'!AC27</f>
        <v>0</v>
      </c>
      <c r="AV25">
        <f>SUM(HOLDS!G34:W34)*'Datenbank Holds'!AF27</f>
        <v>0</v>
      </c>
    </row>
    <row r="26" spans="2:48" ht="19.5" thickBot="1" x14ac:dyDescent="0.35">
      <c r="B26" t="str">
        <f>PROPER(VLOOKUP(C26,'Datenbank Holds'!B:AI,26,FALSE))</f>
        <v>159,46</v>
      </c>
      <c r="C26" s="123" t="s">
        <v>1115</v>
      </c>
      <c r="D26" s="49" t="str">
        <f>PROPER(VLOOKUP(C26,'Datenbank Holds'!B:C,2,FALSE))</f>
        <v>Jet Stream (Pu) Small Jugs</v>
      </c>
      <c r="E26" s="1">
        <f>SUM(HOLDS!G35:W35)</f>
        <v>0</v>
      </c>
      <c r="F26" s="5">
        <f>$E26*'Datenbank Holds'!H28</f>
        <v>0</v>
      </c>
      <c r="G26" s="5">
        <f>$E26*'Datenbank Holds'!I28</f>
        <v>0</v>
      </c>
      <c r="H26" s="5">
        <f>$E26*'Datenbank Holds'!J28</f>
        <v>0</v>
      </c>
      <c r="I26" s="5">
        <f>$E26*'Datenbank Holds'!K28</f>
        <v>0</v>
      </c>
      <c r="J26" s="5">
        <f>$E26*'Datenbank Holds'!L28</f>
        <v>0</v>
      </c>
      <c r="K26" s="5">
        <f>$E26*'Datenbank Holds'!M28</f>
        <v>0</v>
      </c>
      <c r="L26" s="5">
        <f>$E26*'Datenbank Holds'!N28</f>
        <v>0</v>
      </c>
      <c r="M26" s="5">
        <f>$E26*'Datenbank Holds'!O28</f>
        <v>0</v>
      </c>
      <c r="N26" s="5">
        <f>$E26*'Datenbank Holds'!P28</f>
        <v>0</v>
      </c>
      <c r="O26" s="5">
        <f>$E26*'Datenbank Holds'!Q28</f>
        <v>0</v>
      </c>
      <c r="P26" s="5">
        <f>$E26*'Datenbank Holds'!R28</f>
        <v>0</v>
      </c>
      <c r="Q26" s="5">
        <f>$E26*'Datenbank Holds'!S28</f>
        <v>0</v>
      </c>
      <c r="R26" s="5">
        <f>$E26*'Datenbank Holds'!T28</f>
        <v>0</v>
      </c>
      <c r="S26" s="5">
        <f>$E26*'Datenbank Holds'!U28</f>
        <v>0</v>
      </c>
      <c r="T26" s="5">
        <f>$E26*'Datenbank Holds'!V28</f>
        <v>0</v>
      </c>
      <c r="U26" s="5">
        <f>$E26*'Datenbank Holds'!W28</f>
        <v>0</v>
      </c>
      <c r="V26" s="5">
        <f>$E26*'Datenbank Holds'!X28</f>
        <v>0</v>
      </c>
      <c r="Y26">
        <f>HOLDS!G35*HOLDS!$E35</f>
        <v>0</v>
      </c>
      <c r="Z26">
        <f>HOLDS!H35*HOLDS!$E35</f>
        <v>0</v>
      </c>
      <c r="AA26">
        <f>HOLDS!I35*HOLDS!$E35</f>
        <v>0</v>
      </c>
      <c r="AB26">
        <f>HOLDS!J35*HOLDS!$E35</f>
        <v>0</v>
      </c>
      <c r="AC26">
        <f>HOLDS!K35*HOLDS!$E35</f>
        <v>0</v>
      </c>
      <c r="AD26">
        <f>HOLDS!L35*HOLDS!$E35</f>
        <v>0</v>
      </c>
      <c r="AE26">
        <f>HOLDS!M35*HOLDS!$E35</f>
        <v>0</v>
      </c>
      <c r="AF26">
        <f>HOLDS!N35*HOLDS!$E35</f>
        <v>0</v>
      </c>
      <c r="AG26">
        <f>HOLDS!O35*HOLDS!$E35</f>
        <v>0</v>
      </c>
      <c r="AH26">
        <f>HOLDS!P35*HOLDS!$E35</f>
        <v>0</v>
      </c>
      <c r="AI26">
        <f>HOLDS!Q35*HOLDS!$E35</f>
        <v>0</v>
      </c>
      <c r="AJ26">
        <f>HOLDS!R35*HOLDS!$E35</f>
        <v>0</v>
      </c>
      <c r="AK26">
        <f>HOLDS!S35*HOLDS!$E35</f>
        <v>0</v>
      </c>
      <c r="AL26">
        <f>HOLDS!T35*HOLDS!$E35</f>
        <v>0</v>
      </c>
      <c r="AM26">
        <f>HOLDS!U35*HOLDS!$E35</f>
        <v>0</v>
      </c>
      <c r="AN26">
        <f>HOLDS!V35*HOLDS!$E35</f>
        <v>0</v>
      </c>
      <c r="AO26">
        <f>HOLDS!W35*HOLDS!$E35</f>
        <v>0</v>
      </c>
      <c r="AR26">
        <f>SUM(HOLDS!G35:W35)*'Datenbank Holds'!AA28</f>
        <v>0</v>
      </c>
      <c r="AS26">
        <f>SUM(HOLDS!G35:W35)*'Datenbank Holds'!AC28</f>
        <v>0</v>
      </c>
      <c r="AV26">
        <f>SUM(HOLDS!G35:W35)*'Datenbank Holds'!AF28</f>
        <v>0</v>
      </c>
    </row>
    <row r="27" spans="2:48" ht="19.5" thickBot="1" x14ac:dyDescent="0.35">
      <c r="B27" t="str">
        <f>PROPER(VLOOKUP(C27,'Datenbank Holds'!B:AI,26,FALSE))</f>
        <v>63,07</v>
      </c>
      <c r="C27" s="123" t="s">
        <v>1116</v>
      </c>
      <c r="D27" s="49" t="str">
        <f>PROPER(VLOOKUP(C27,'Datenbank Holds'!B:C,2,FALSE))</f>
        <v>Jet Stream (Pu) Small Pinches</v>
      </c>
      <c r="E27" s="1">
        <f>SUM(HOLDS!G36:W36)</f>
        <v>0</v>
      </c>
      <c r="F27" s="5">
        <f>$E27*'Datenbank Holds'!H29</f>
        <v>0</v>
      </c>
      <c r="G27" s="5">
        <f>$E27*'Datenbank Holds'!I29</f>
        <v>0</v>
      </c>
      <c r="H27" s="5">
        <f>$E27*'Datenbank Holds'!J29</f>
        <v>0</v>
      </c>
      <c r="I27" s="5">
        <f>$E27*'Datenbank Holds'!K29</f>
        <v>0</v>
      </c>
      <c r="J27" s="5">
        <f>$E27*'Datenbank Holds'!L29</f>
        <v>0</v>
      </c>
      <c r="K27" s="5">
        <f>$E27*'Datenbank Holds'!M29</f>
        <v>0</v>
      </c>
      <c r="L27" s="5">
        <f>$E27*'Datenbank Holds'!N29</f>
        <v>0</v>
      </c>
      <c r="M27" s="5">
        <f>$E27*'Datenbank Holds'!O29</f>
        <v>0</v>
      </c>
      <c r="N27" s="5">
        <f>$E27*'Datenbank Holds'!P29</f>
        <v>0</v>
      </c>
      <c r="O27" s="5">
        <f>$E27*'Datenbank Holds'!Q29</f>
        <v>0</v>
      </c>
      <c r="P27" s="5">
        <f>$E27*'Datenbank Holds'!R29</f>
        <v>0</v>
      </c>
      <c r="Q27" s="5">
        <f>$E27*'Datenbank Holds'!S29</f>
        <v>0</v>
      </c>
      <c r="R27" s="5">
        <f>$E27*'Datenbank Holds'!T29</f>
        <v>0</v>
      </c>
      <c r="S27" s="5">
        <f>$E27*'Datenbank Holds'!U29</f>
        <v>0</v>
      </c>
      <c r="T27" s="5">
        <f>$E27*'Datenbank Holds'!V29</f>
        <v>0</v>
      </c>
      <c r="U27" s="5">
        <f>$E27*'Datenbank Holds'!W29</f>
        <v>0</v>
      </c>
      <c r="V27" s="5">
        <f>$E27*'Datenbank Holds'!X29</f>
        <v>0</v>
      </c>
      <c r="Y27">
        <f>HOLDS!G36*HOLDS!$E36</f>
        <v>0</v>
      </c>
      <c r="Z27">
        <f>HOLDS!H36*HOLDS!$E36</f>
        <v>0</v>
      </c>
      <c r="AA27">
        <f>HOLDS!I36*HOLDS!$E36</f>
        <v>0</v>
      </c>
      <c r="AB27">
        <f>HOLDS!J36*HOLDS!$E36</f>
        <v>0</v>
      </c>
      <c r="AC27">
        <f>HOLDS!K36*HOLDS!$E36</f>
        <v>0</v>
      </c>
      <c r="AD27">
        <f>HOLDS!L36*HOLDS!$E36</f>
        <v>0</v>
      </c>
      <c r="AE27">
        <f>HOLDS!M36*HOLDS!$E36</f>
        <v>0</v>
      </c>
      <c r="AF27">
        <f>HOLDS!N36*HOLDS!$E36</f>
        <v>0</v>
      </c>
      <c r="AG27">
        <f>HOLDS!O36*HOLDS!$E36</f>
        <v>0</v>
      </c>
      <c r="AH27">
        <f>HOLDS!P36*HOLDS!$E36</f>
        <v>0</v>
      </c>
      <c r="AI27">
        <f>HOLDS!Q36*HOLDS!$E36</f>
        <v>0</v>
      </c>
      <c r="AJ27">
        <f>HOLDS!R36*HOLDS!$E36</f>
        <v>0</v>
      </c>
      <c r="AK27">
        <f>HOLDS!S36*HOLDS!$E36</f>
        <v>0</v>
      </c>
      <c r="AL27">
        <f>HOLDS!T36*HOLDS!$E36</f>
        <v>0</v>
      </c>
      <c r="AM27">
        <f>HOLDS!U36*HOLDS!$E36</f>
        <v>0</v>
      </c>
      <c r="AN27">
        <f>HOLDS!V36*HOLDS!$E36</f>
        <v>0</v>
      </c>
      <c r="AO27">
        <f>HOLDS!W36*HOLDS!$E36</f>
        <v>0</v>
      </c>
      <c r="AR27">
        <f>SUM(HOLDS!G36:W36)*'Datenbank Holds'!AA29</f>
        <v>0</v>
      </c>
      <c r="AS27">
        <f>SUM(HOLDS!G36:W36)*'Datenbank Holds'!AC29</f>
        <v>0</v>
      </c>
      <c r="AV27">
        <f>SUM(HOLDS!G36:W36)*'Datenbank Holds'!AF29</f>
        <v>0</v>
      </c>
    </row>
    <row r="28" spans="2:48" ht="19.5" thickBot="1" x14ac:dyDescent="0.35">
      <c r="B28" t="str">
        <f>PROPER(VLOOKUP(C28,'Datenbank Holds'!B:AI,26,FALSE))</f>
        <v>103,53</v>
      </c>
      <c r="C28" s="123" t="s">
        <v>1117</v>
      </c>
      <c r="D28" s="49" t="str">
        <f>PROPER(VLOOKUP(C28,'Datenbank Holds'!B:C,2,FALSE))</f>
        <v>Jet Stream (Pu) Medium Crimps 1</v>
      </c>
      <c r="E28" s="1">
        <f>SUM(HOLDS!G37:W37)</f>
        <v>0</v>
      </c>
      <c r="F28" s="5">
        <f>$E28*'Datenbank Holds'!H30</f>
        <v>0</v>
      </c>
      <c r="G28" s="5">
        <f>$E28*'Datenbank Holds'!I30</f>
        <v>0</v>
      </c>
      <c r="H28" s="5">
        <f>$E28*'Datenbank Holds'!J30</f>
        <v>0</v>
      </c>
      <c r="I28" s="5">
        <f>$E28*'Datenbank Holds'!K30</f>
        <v>0</v>
      </c>
      <c r="J28" s="5">
        <f>$E28*'Datenbank Holds'!L30</f>
        <v>0</v>
      </c>
      <c r="K28" s="5">
        <f>$E28*'Datenbank Holds'!M30</f>
        <v>0</v>
      </c>
      <c r="L28" s="5">
        <f>$E28*'Datenbank Holds'!N30</f>
        <v>0</v>
      </c>
      <c r="M28" s="5">
        <f>$E28*'Datenbank Holds'!O30</f>
        <v>0</v>
      </c>
      <c r="N28" s="5">
        <f>$E28*'Datenbank Holds'!P30</f>
        <v>0</v>
      </c>
      <c r="O28" s="5">
        <f>$E28*'Datenbank Holds'!Q30</f>
        <v>0</v>
      </c>
      <c r="P28" s="5">
        <f>$E28*'Datenbank Holds'!R30</f>
        <v>0</v>
      </c>
      <c r="Q28" s="5">
        <f>$E28*'Datenbank Holds'!S30</f>
        <v>0</v>
      </c>
      <c r="R28" s="5">
        <f>$E28*'Datenbank Holds'!T30</f>
        <v>0</v>
      </c>
      <c r="S28" s="5">
        <f>$E28*'Datenbank Holds'!U30</f>
        <v>0</v>
      </c>
      <c r="T28" s="5">
        <f>$E28*'Datenbank Holds'!V30</f>
        <v>0</v>
      </c>
      <c r="U28" s="5">
        <f>$E28*'Datenbank Holds'!W30</f>
        <v>0</v>
      </c>
      <c r="V28" s="5">
        <f>$E28*'Datenbank Holds'!X30</f>
        <v>0</v>
      </c>
      <c r="Y28">
        <f>HOLDS!G37*HOLDS!$E37</f>
        <v>0</v>
      </c>
      <c r="Z28">
        <f>HOLDS!H37*HOLDS!$E37</f>
        <v>0</v>
      </c>
      <c r="AA28">
        <f>HOLDS!I37*HOLDS!$E37</f>
        <v>0</v>
      </c>
      <c r="AB28">
        <f>HOLDS!J37*HOLDS!$E37</f>
        <v>0</v>
      </c>
      <c r="AC28">
        <f>HOLDS!K37*HOLDS!$E37</f>
        <v>0</v>
      </c>
      <c r="AD28">
        <f>HOLDS!L37*HOLDS!$E37</f>
        <v>0</v>
      </c>
      <c r="AE28">
        <f>HOLDS!M37*HOLDS!$E37</f>
        <v>0</v>
      </c>
      <c r="AF28">
        <f>HOLDS!N37*HOLDS!$E37</f>
        <v>0</v>
      </c>
      <c r="AG28">
        <f>HOLDS!O37*HOLDS!$E37</f>
        <v>0</v>
      </c>
      <c r="AH28">
        <f>HOLDS!P37*HOLDS!$E37</f>
        <v>0</v>
      </c>
      <c r="AI28">
        <f>HOLDS!Q37*HOLDS!$E37</f>
        <v>0</v>
      </c>
      <c r="AJ28">
        <f>HOLDS!R37*HOLDS!$E37</f>
        <v>0</v>
      </c>
      <c r="AK28">
        <f>HOLDS!S37*HOLDS!$E37</f>
        <v>0</v>
      </c>
      <c r="AL28">
        <f>HOLDS!T37*HOLDS!$E37</f>
        <v>0</v>
      </c>
      <c r="AM28">
        <f>HOLDS!U37*HOLDS!$E37</f>
        <v>0</v>
      </c>
      <c r="AN28">
        <f>HOLDS!V37*HOLDS!$E37</f>
        <v>0</v>
      </c>
      <c r="AO28">
        <f>HOLDS!W37*HOLDS!$E37</f>
        <v>0</v>
      </c>
      <c r="AR28">
        <f>SUM(HOLDS!G37:W37)*'Datenbank Holds'!AA30</f>
        <v>0</v>
      </c>
      <c r="AS28">
        <f>SUM(HOLDS!G37:W37)*'Datenbank Holds'!AC30</f>
        <v>0</v>
      </c>
      <c r="AV28">
        <f>SUM(HOLDS!G37:W37)*'Datenbank Holds'!AF30</f>
        <v>0</v>
      </c>
    </row>
    <row r="29" spans="2:48" ht="19.5" thickBot="1" x14ac:dyDescent="0.35">
      <c r="B29" t="str">
        <f>PROPER(VLOOKUP(C29,'Datenbank Holds'!B:AI,26,FALSE))</f>
        <v>110,67</v>
      </c>
      <c r="C29" s="123" t="s">
        <v>1118</v>
      </c>
      <c r="D29" s="49" t="str">
        <f>PROPER(VLOOKUP(C29,'Datenbank Holds'!B:C,2,FALSE))</f>
        <v>Jet Stream (Pu) Medium Crimps 2</v>
      </c>
      <c r="E29" s="1">
        <f>SUM(HOLDS!G38:W38)</f>
        <v>0</v>
      </c>
      <c r="F29" s="5">
        <f>$E29*'Datenbank Holds'!H31</f>
        <v>0</v>
      </c>
      <c r="G29" s="5">
        <f>$E29*'Datenbank Holds'!I31</f>
        <v>0</v>
      </c>
      <c r="H29" s="5">
        <f>$E29*'Datenbank Holds'!J31</f>
        <v>0</v>
      </c>
      <c r="I29" s="5">
        <f>$E29*'Datenbank Holds'!K31</f>
        <v>0</v>
      </c>
      <c r="J29" s="5">
        <f>$E29*'Datenbank Holds'!L31</f>
        <v>0</v>
      </c>
      <c r="K29" s="5">
        <f>$E29*'Datenbank Holds'!M31</f>
        <v>0</v>
      </c>
      <c r="L29" s="5">
        <f>$E29*'Datenbank Holds'!N31</f>
        <v>0</v>
      </c>
      <c r="M29" s="5">
        <f>$E29*'Datenbank Holds'!O31</f>
        <v>0</v>
      </c>
      <c r="N29" s="5">
        <f>$E29*'Datenbank Holds'!P31</f>
        <v>0</v>
      </c>
      <c r="O29" s="5">
        <f>$E29*'Datenbank Holds'!Q31</f>
        <v>0</v>
      </c>
      <c r="P29" s="5">
        <f>$E29*'Datenbank Holds'!R31</f>
        <v>0</v>
      </c>
      <c r="Q29" s="5">
        <f>$E29*'Datenbank Holds'!S31</f>
        <v>0</v>
      </c>
      <c r="R29" s="5">
        <f>$E29*'Datenbank Holds'!T31</f>
        <v>0</v>
      </c>
      <c r="S29" s="5">
        <f>$E29*'Datenbank Holds'!U31</f>
        <v>0</v>
      </c>
      <c r="T29" s="5">
        <f>$E29*'Datenbank Holds'!V31</f>
        <v>0</v>
      </c>
      <c r="U29" s="5">
        <f>$E29*'Datenbank Holds'!W31</f>
        <v>0</v>
      </c>
      <c r="V29" s="5">
        <f>$E29*'Datenbank Holds'!X31</f>
        <v>0</v>
      </c>
      <c r="Y29">
        <f>HOLDS!G38*HOLDS!$E38</f>
        <v>0</v>
      </c>
      <c r="Z29">
        <f>HOLDS!H38*HOLDS!$E38</f>
        <v>0</v>
      </c>
      <c r="AA29">
        <f>HOLDS!I38*HOLDS!$E38</f>
        <v>0</v>
      </c>
      <c r="AB29">
        <f>HOLDS!J38*HOLDS!$E38</f>
        <v>0</v>
      </c>
      <c r="AC29">
        <f>HOLDS!K38*HOLDS!$E38</f>
        <v>0</v>
      </c>
      <c r="AD29">
        <f>HOLDS!L38*HOLDS!$E38</f>
        <v>0</v>
      </c>
      <c r="AE29">
        <f>HOLDS!M38*HOLDS!$E38</f>
        <v>0</v>
      </c>
      <c r="AF29">
        <f>HOLDS!N38*HOLDS!$E38</f>
        <v>0</v>
      </c>
      <c r="AG29">
        <f>HOLDS!O38*HOLDS!$E38</f>
        <v>0</v>
      </c>
      <c r="AH29">
        <f>HOLDS!P38*HOLDS!$E38</f>
        <v>0</v>
      </c>
      <c r="AI29">
        <f>HOLDS!Q38*HOLDS!$E38</f>
        <v>0</v>
      </c>
      <c r="AJ29">
        <f>HOLDS!R38*HOLDS!$E38</f>
        <v>0</v>
      </c>
      <c r="AK29">
        <f>HOLDS!S38*HOLDS!$E38</f>
        <v>0</v>
      </c>
      <c r="AL29">
        <f>HOLDS!T38*HOLDS!$E38</f>
        <v>0</v>
      </c>
      <c r="AM29">
        <f>HOLDS!U38*HOLDS!$E38</f>
        <v>0</v>
      </c>
      <c r="AN29">
        <f>HOLDS!V38*HOLDS!$E38</f>
        <v>0</v>
      </c>
      <c r="AO29">
        <f>HOLDS!W38*HOLDS!$E38</f>
        <v>0</v>
      </c>
      <c r="AR29">
        <f>SUM(HOLDS!G38:W38)*'Datenbank Holds'!AA31</f>
        <v>0</v>
      </c>
      <c r="AS29">
        <f>SUM(HOLDS!G38:W38)*'Datenbank Holds'!AC31</f>
        <v>0</v>
      </c>
      <c r="AV29">
        <f>SUM(HOLDS!G38:W38)*'Datenbank Holds'!AF31</f>
        <v>0</v>
      </c>
    </row>
    <row r="30" spans="2:48" ht="19.5" thickBot="1" x14ac:dyDescent="0.35">
      <c r="B30" t="str">
        <f>PROPER(VLOOKUP(C30,'Datenbank Holds'!B:AI,26,FALSE))</f>
        <v>139,23</v>
      </c>
      <c r="C30" s="123" t="s">
        <v>1119</v>
      </c>
      <c r="D30" s="49" t="str">
        <f>PROPER(VLOOKUP(C30,'Datenbank Holds'!B:C,2,FALSE))</f>
        <v>Jet Stream (Pu) Small Crimps</v>
      </c>
      <c r="E30" s="1">
        <f>SUM(HOLDS!G39:W39)</f>
        <v>0</v>
      </c>
      <c r="F30" s="5">
        <f>$E30*'Datenbank Holds'!H32</f>
        <v>0</v>
      </c>
      <c r="G30" s="5">
        <f>$E30*'Datenbank Holds'!I32</f>
        <v>0</v>
      </c>
      <c r="H30" s="5">
        <f>$E30*'Datenbank Holds'!J32</f>
        <v>0</v>
      </c>
      <c r="I30" s="5">
        <f>$E30*'Datenbank Holds'!K32</f>
        <v>0</v>
      </c>
      <c r="J30" s="5">
        <f>$E30*'Datenbank Holds'!L32</f>
        <v>0</v>
      </c>
      <c r="K30" s="5">
        <f>$E30*'Datenbank Holds'!M32</f>
        <v>0</v>
      </c>
      <c r="L30" s="5">
        <f>$E30*'Datenbank Holds'!N32</f>
        <v>0</v>
      </c>
      <c r="M30" s="5">
        <f>$E30*'Datenbank Holds'!O32</f>
        <v>0</v>
      </c>
      <c r="N30" s="5">
        <f>$E30*'Datenbank Holds'!P32</f>
        <v>0</v>
      </c>
      <c r="O30" s="5">
        <f>$E30*'Datenbank Holds'!Q32</f>
        <v>0</v>
      </c>
      <c r="P30" s="5">
        <f>$E30*'Datenbank Holds'!R32</f>
        <v>0</v>
      </c>
      <c r="Q30" s="5">
        <f>$E30*'Datenbank Holds'!S32</f>
        <v>0</v>
      </c>
      <c r="R30" s="5">
        <f>$E30*'Datenbank Holds'!T32</f>
        <v>0</v>
      </c>
      <c r="S30" s="5">
        <f>$E30*'Datenbank Holds'!U32</f>
        <v>0</v>
      </c>
      <c r="T30" s="5">
        <f>$E30*'Datenbank Holds'!V32</f>
        <v>0</v>
      </c>
      <c r="U30" s="5">
        <f>$E30*'Datenbank Holds'!W32</f>
        <v>0</v>
      </c>
      <c r="V30" s="5">
        <f>$E30*'Datenbank Holds'!X32</f>
        <v>0</v>
      </c>
      <c r="Y30">
        <f>HOLDS!G39*HOLDS!$E39</f>
        <v>0</v>
      </c>
      <c r="Z30">
        <f>HOLDS!H39*HOLDS!$E39</f>
        <v>0</v>
      </c>
      <c r="AA30">
        <f>HOLDS!I39*HOLDS!$E39</f>
        <v>0</v>
      </c>
      <c r="AB30">
        <f>HOLDS!J39*HOLDS!$E39</f>
        <v>0</v>
      </c>
      <c r="AC30">
        <f>HOLDS!K39*HOLDS!$E39</f>
        <v>0</v>
      </c>
      <c r="AD30">
        <f>HOLDS!L39*HOLDS!$E39</f>
        <v>0</v>
      </c>
      <c r="AE30">
        <f>HOLDS!M39*HOLDS!$E39</f>
        <v>0</v>
      </c>
      <c r="AF30">
        <f>HOLDS!N39*HOLDS!$E39</f>
        <v>0</v>
      </c>
      <c r="AG30">
        <f>HOLDS!O39*HOLDS!$E39</f>
        <v>0</v>
      </c>
      <c r="AH30">
        <f>HOLDS!P39*HOLDS!$E39</f>
        <v>0</v>
      </c>
      <c r="AI30">
        <f>HOLDS!Q39*HOLDS!$E39</f>
        <v>0</v>
      </c>
      <c r="AJ30">
        <f>HOLDS!R39*HOLDS!$E39</f>
        <v>0</v>
      </c>
      <c r="AK30">
        <f>HOLDS!S39*HOLDS!$E39</f>
        <v>0</v>
      </c>
      <c r="AL30">
        <f>HOLDS!T39*HOLDS!$E39</f>
        <v>0</v>
      </c>
      <c r="AM30">
        <f>HOLDS!U39*HOLDS!$E39</f>
        <v>0</v>
      </c>
      <c r="AN30">
        <f>HOLDS!V39*HOLDS!$E39</f>
        <v>0</v>
      </c>
      <c r="AO30">
        <f>HOLDS!W39*HOLDS!$E39</f>
        <v>0</v>
      </c>
      <c r="AR30">
        <f>SUM(HOLDS!G39:W39)*'Datenbank Holds'!AA32</f>
        <v>0</v>
      </c>
      <c r="AS30">
        <f>SUM(HOLDS!G39:W39)*'Datenbank Holds'!AC32</f>
        <v>0</v>
      </c>
      <c r="AV30">
        <f>SUM(HOLDS!G39:W39)*'Datenbank Holds'!AF32</f>
        <v>0</v>
      </c>
    </row>
    <row r="31" spans="2:48" ht="19.5" thickBot="1" x14ac:dyDescent="0.35">
      <c r="B31" t="str">
        <f>PROPER(VLOOKUP(C31,'Datenbank Holds'!B:AI,26,FALSE))</f>
        <v>205,87</v>
      </c>
      <c r="C31" s="123" t="s">
        <v>1120</v>
      </c>
      <c r="D31" s="49" t="str">
        <f>PROPER(VLOOKUP(C31,'Datenbank Holds'!B:C,2,FALSE))</f>
        <v>Jet Stream (Pu) Big Footholds</v>
      </c>
      <c r="E31" s="1">
        <f>SUM(HOLDS!G40:W40)</f>
        <v>0</v>
      </c>
      <c r="F31" s="5">
        <f>$E31*'Datenbank Holds'!H33</f>
        <v>0</v>
      </c>
      <c r="G31" s="5">
        <f>$E31*'Datenbank Holds'!I33</f>
        <v>0</v>
      </c>
      <c r="H31" s="5">
        <f>$E31*'Datenbank Holds'!J33</f>
        <v>0</v>
      </c>
      <c r="I31" s="5">
        <f>$E31*'Datenbank Holds'!K33</f>
        <v>0</v>
      </c>
      <c r="J31" s="5">
        <f>$E31*'Datenbank Holds'!L33</f>
        <v>0</v>
      </c>
      <c r="K31" s="5">
        <f>$E31*'Datenbank Holds'!M33</f>
        <v>0</v>
      </c>
      <c r="L31" s="5">
        <f>$E31*'Datenbank Holds'!N33</f>
        <v>0</v>
      </c>
      <c r="M31" s="5">
        <f>$E31*'Datenbank Holds'!O33</f>
        <v>0</v>
      </c>
      <c r="N31" s="5">
        <f>$E31*'Datenbank Holds'!P33</f>
        <v>0</v>
      </c>
      <c r="O31" s="5">
        <f>$E31*'Datenbank Holds'!Q33</f>
        <v>0</v>
      </c>
      <c r="P31" s="5">
        <f>$E31*'Datenbank Holds'!R33</f>
        <v>0</v>
      </c>
      <c r="Q31" s="5">
        <f>$E31*'Datenbank Holds'!S33</f>
        <v>0</v>
      </c>
      <c r="R31" s="5">
        <f>$E31*'Datenbank Holds'!T33</f>
        <v>0</v>
      </c>
      <c r="S31" s="5">
        <f>$E31*'Datenbank Holds'!U33</f>
        <v>0</v>
      </c>
      <c r="T31" s="5">
        <f>$E31*'Datenbank Holds'!V33</f>
        <v>0</v>
      </c>
      <c r="U31" s="5">
        <f>$E31*'Datenbank Holds'!W33</f>
        <v>0</v>
      </c>
      <c r="V31" s="5">
        <f>$E31*'Datenbank Holds'!X33</f>
        <v>0</v>
      </c>
      <c r="Y31">
        <f>HOLDS!G40*HOLDS!$E40</f>
        <v>0</v>
      </c>
      <c r="Z31">
        <f>HOLDS!H40*HOLDS!$E40</f>
        <v>0</v>
      </c>
      <c r="AA31">
        <f>HOLDS!I40*HOLDS!$E40</f>
        <v>0</v>
      </c>
      <c r="AB31">
        <f>HOLDS!J40*HOLDS!$E40</f>
        <v>0</v>
      </c>
      <c r="AC31">
        <f>HOLDS!K40*HOLDS!$E40</f>
        <v>0</v>
      </c>
      <c r="AD31">
        <f>HOLDS!L40*HOLDS!$E40</f>
        <v>0</v>
      </c>
      <c r="AE31">
        <f>HOLDS!M40*HOLDS!$E40</f>
        <v>0</v>
      </c>
      <c r="AF31">
        <f>HOLDS!N40*HOLDS!$E40</f>
        <v>0</v>
      </c>
      <c r="AG31">
        <f>HOLDS!O40*HOLDS!$E40</f>
        <v>0</v>
      </c>
      <c r="AH31">
        <f>HOLDS!P40*HOLDS!$E40</f>
        <v>0</v>
      </c>
      <c r="AI31">
        <f>HOLDS!Q40*HOLDS!$E40</f>
        <v>0</v>
      </c>
      <c r="AJ31">
        <f>HOLDS!R40*HOLDS!$E40</f>
        <v>0</v>
      </c>
      <c r="AK31">
        <f>HOLDS!S40*HOLDS!$E40</f>
        <v>0</v>
      </c>
      <c r="AL31">
        <f>HOLDS!T40*HOLDS!$E40</f>
        <v>0</v>
      </c>
      <c r="AM31">
        <f>HOLDS!U40*HOLDS!$E40</f>
        <v>0</v>
      </c>
      <c r="AN31">
        <f>HOLDS!V40*HOLDS!$E40</f>
        <v>0</v>
      </c>
      <c r="AO31">
        <f>HOLDS!W40*HOLDS!$E40</f>
        <v>0</v>
      </c>
      <c r="AR31">
        <f>SUM(HOLDS!G40:W40)*'Datenbank Holds'!AA33</f>
        <v>0</v>
      </c>
      <c r="AS31">
        <f>SUM(HOLDS!G40:W40)*'Datenbank Holds'!AC33</f>
        <v>0</v>
      </c>
      <c r="AV31">
        <f>SUM(HOLDS!G40:W40)*'Datenbank Holds'!AF33</f>
        <v>0</v>
      </c>
    </row>
    <row r="32" spans="2:48" ht="19.5" thickBot="1" x14ac:dyDescent="0.35">
      <c r="B32" t="str">
        <f>PROPER(VLOOKUP(C32,'Datenbank Holds'!B:AI,26,FALSE))</f>
        <v>141,61</v>
      </c>
      <c r="C32" s="123" t="s">
        <v>1114</v>
      </c>
      <c r="D32" s="49" t="str">
        <f>PROPER(VLOOKUP(C32,'Datenbank Holds'!B:C,2,FALSE))</f>
        <v>Jet Stream (Pu) Medium Footholds</v>
      </c>
      <c r="E32" s="1">
        <f>SUM(HOLDS!G41:W41)</f>
        <v>0</v>
      </c>
      <c r="F32" s="5">
        <f>$E32*'Datenbank Holds'!H34</f>
        <v>0</v>
      </c>
      <c r="G32" s="5">
        <f>$E32*'Datenbank Holds'!I34</f>
        <v>0</v>
      </c>
      <c r="H32" s="5">
        <f>$E32*'Datenbank Holds'!J34</f>
        <v>0</v>
      </c>
      <c r="I32" s="5">
        <f>$E32*'Datenbank Holds'!K34</f>
        <v>0</v>
      </c>
      <c r="J32" s="5">
        <f>$E32*'Datenbank Holds'!L34</f>
        <v>0</v>
      </c>
      <c r="K32" s="5">
        <f>$E32*'Datenbank Holds'!M34</f>
        <v>0</v>
      </c>
      <c r="L32" s="5">
        <f>$E32*'Datenbank Holds'!N34</f>
        <v>0</v>
      </c>
      <c r="M32" s="5">
        <f>$E32*'Datenbank Holds'!O34</f>
        <v>0</v>
      </c>
      <c r="N32" s="5">
        <f>$E32*'Datenbank Holds'!P34</f>
        <v>0</v>
      </c>
      <c r="O32" s="5">
        <f>$E32*'Datenbank Holds'!Q34</f>
        <v>0</v>
      </c>
      <c r="P32" s="5">
        <f>$E32*'Datenbank Holds'!R34</f>
        <v>0</v>
      </c>
      <c r="Q32" s="5">
        <f>$E32*'Datenbank Holds'!S34</f>
        <v>0</v>
      </c>
      <c r="R32" s="5">
        <f>$E32*'Datenbank Holds'!T34</f>
        <v>0</v>
      </c>
      <c r="S32" s="5">
        <f>$E32*'Datenbank Holds'!U34</f>
        <v>0</v>
      </c>
      <c r="T32" s="5">
        <f>$E32*'Datenbank Holds'!V34</f>
        <v>0</v>
      </c>
      <c r="U32" s="5">
        <f>$E32*'Datenbank Holds'!W34</f>
        <v>0</v>
      </c>
      <c r="V32" s="5">
        <f>$E32*'Datenbank Holds'!X34</f>
        <v>0</v>
      </c>
      <c r="Y32">
        <f>HOLDS!G41*HOLDS!$E41</f>
        <v>0</v>
      </c>
      <c r="Z32">
        <f>HOLDS!H41*HOLDS!$E41</f>
        <v>0</v>
      </c>
      <c r="AA32">
        <f>HOLDS!I41*HOLDS!$E41</f>
        <v>0</v>
      </c>
      <c r="AB32">
        <f>HOLDS!J41*HOLDS!$E41</f>
        <v>0</v>
      </c>
      <c r="AC32">
        <f>HOLDS!K41*HOLDS!$E41</f>
        <v>0</v>
      </c>
      <c r="AD32">
        <f>HOLDS!L41*HOLDS!$E41</f>
        <v>0</v>
      </c>
      <c r="AE32">
        <f>HOLDS!M41*HOLDS!$E41</f>
        <v>0</v>
      </c>
      <c r="AF32">
        <f>HOLDS!N41*HOLDS!$E41</f>
        <v>0</v>
      </c>
      <c r="AG32">
        <f>HOLDS!O41*HOLDS!$E41</f>
        <v>0</v>
      </c>
      <c r="AH32">
        <f>HOLDS!P41*HOLDS!$E41</f>
        <v>0</v>
      </c>
      <c r="AI32">
        <f>HOLDS!Q41*HOLDS!$E41</f>
        <v>0</v>
      </c>
      <c r="AJ32">
        <f>HOLDS!R41*HOLDS!$E41</f>
        <v>0</v>
      </c>
      <c r="AK32">
        <f>HOLDS!S41*HOLDS!$E41</f>
        <v>0</v>
      </c>
      <c r="AL32">
        <f>HOLDS!T41*HOLDS!$E41</f>
        <v>0</v>
      </c>
      <c r="AM32">
        <f>HOLDS!U41*HOLDS!$E41</f>
        <v>0</v>
      </c>
      <c r="AN32">
        <f>HOLDS!V41*HOLDS!$E41</f>
        <v>0</v>
      </c>
      <c r="AO32">
        <f>HOLDS!W41*HOLDS!$E41</f>
        <v>0</v>
      </c>
      <c r="AR32">
        <f>SUM(HOLDS!G41:W41)*'Datenbank Holds'!AA34</f>
        <v>0</v>
      </c>
      <c r="AS32">
        <f>SUM(HOLDS!G41:W41)*'Datenbank Holds'!AC34</f>
        <v>0</v>
      </c>
      <c r="AV32">
        <f>SUM(HOLDS!G41:W41)*'Datenbank Holds'!AF34</f>
        <v>0</v>
      </c>
    </row>
    <row r="33" spans="2:48" ht="19.5" thickBot="1" x14ac:dyDescent="0.35">
      <c r="B33" t="str">
        <f>PROPER(VLOOKUP(C33,'Datenbank Holds'!B:AI,26,FALSE))</f>
        <v>59,5</v>
      </c>
      <c r="C33" s="123" t="s">
        <v>1109</v>
      </c>
      <c r="D33" s="49" t="str">
        <f>PROPER(VLOOKUP(C33,'Datenbank Holds'!B:C,2,FALSE))</f>
        <v>Jet Stream (Pu) Small Footholds</v>
      </c>
      <c r="E33" s="1">
        <f>SUM(HOLDS!G42:W42)</f>
        <v>0</v>
      </c>
      <c r="F33" s="5">
        <f>$E33*'Datenbank Holds'!H35</f>
        <v>0</v>
      </c>
      <c r="G33" s="5">
        <f>$E33*'Datenbank Holds'!I35</f>
        <v>0</v>
      </c>
      <c r="H33" s="5">
        <f>$E33*'Datenbank Holds'!J35</f>
        <v>0</v>
      </c>
      <c r="I33" s="5">
        <f>$E33*'Datenbank Holds'!K35</f>
        <v>0</v>
      </c>
      <c r="J33" s="5">
        <f>$E33*'Datenbank Holds'!L35</f>
        <v>0</v>
      </c>
      <c r="K33" s="5">
        <f>$E33*'Datenbank Holds'!M35</f>
        <v>0</v>
      </c>
      <c r="L33" s="5">
        <f>$E33*'Datenbank Holds'!N35</f>
        <v>0</v>
      </c>
      <c r="M33" s="5">
        <f>$E33*'Datenbank Holds'!O35</f>
        <v>0</v>
      </c>
      <c r="N33" s="5">
        <f>$E33*'Datenbank Holds'!P35</f>
        <v>0</v>
      </c>
      <c r="O33" s="5">
        <f>$E33*'Datenbank Holds'!Q35</f>
        <v>0</v>
      </c>
      <c r="P33" s="5">
        <f>$E33*'Datenbank Holds'!R35</f>
        <v>0</v>
      </c>
      <c r="Q33" s="5">
        <f>$E33*'Datenbank Holds'!S35</f>
        <v>0</v>
      </c>
      <c r="R33" s="5">
        <f>$E33*'Datenbank Holds'!T35</f>
        <v>0</v>
      </c>
      <c r="S33" s="5">
        <f>$E33*'Datenbank Holds'!U35</f>
        <v>0</v>
      </c>
      <c r="T33" s="5">
        <f>$E33*'Datenbank Holds'!V35</f>
        <v>0</v>
      </c>
      <c r="U33" s="5">
        <f>$E33*'Datenbank Holds'!W35</f>
        <v>0</v>
      </c>
      <c r="V33" s="5">
        <f>$E33*'Datenbank Holds'!X35</f>
        <v>0</v>
      </c>
      <c r="Y33">
        <f>HOLDS!G42*HOLDS!$E42</f>
        <v>0</v>
      </c>
      <c r="Z33">
        <f>HOLDS!H42*HOLDS!$E42</f>
        <v>0</v>
      </c>
      <c r="AA33">
        <f>HOLDS!I42*HOLDS!$E42</f>
        <v>0</v>
      </c>
      <c r="AB33">
        <f>HOLDS!J42*HOLDS!$E42</f>
        <v>0</v>
      </c>
      <c r="AC33">
        <f>HOLDS!K42*HOLDS!$E42</f>
        <v>0</v>
      </c>
      <c r="AD33">
        <f>HOLDS!L42*HOLDS!$E42</f>
        <v>0</v>
      </c>
      <c r="AE33">
        <f>HOLDS!M42*HOLDS!$E42</f>
        <v>0</v>
      </c>
      <c r="AF33">
        <f>HOLDS!N42*HOLDS!$E42</f>
        <v>0</v>
      </c>
      <c r="AG33">
        <f>HOLDS!O42*HOLDS!$E42</f>
        <v>0</v>
      </c>
      <c r="AH33">
        <f>HOLDS!P42*HOLDS!$E42</f>
        <v>0</v>
      </c>
      <c r="AI33">
        <f>HOLDS!Q42*HOLDS!$E42</f>
        <v>0</v>
      </c>
      <c r="AJ33">
        <f>HOLDS!R42*HOLDS!$E42</f>
        <v>0</v>
      </c>
      <c r="AK33">
        <f>HOLDS!S42*HOLDS!$E42</f>
        <v>0</v>
      </c>
      <c r="AL33">
        <f>HOLDS!T42*HOLDS!$E42</f>
        <v>0</v>
      </c>
      <c r="AM33">
        <f>HOLDS!U42*HOLDS!$E42</f>
        <v>0</v>
      </c>
      <c r="AN33">
        <f>HOLDS!V42*HOLDS!$E42</f>
        <v>0</v>
      </c>
      <c r="AO33">
        <f>HOLDS!W42*HOLDS!$E42</f>
        <v>0</v>
      </c>
      <c r="AR33">
        <f>SUM(HOLDS!G42:W42)*'Datenbank Holds'!AA35</f>
        <v>0</v>
      </c>
      <c r="AS33">
        <f>SUM(HOLDS!G42:W42)*'Datenbank Holds'!AC35</f>
        <v>0</v>
      </c>
      <c r="AV33">
        <f>SUM(HOLDS!G42:W42)*'Datenbank Holds'!AF35</f>
        <v>0</v>
      </c>
    </row>
    <row r="34" spans="2:48" ht="19.5" thickBot="1" x14ac:dyDescent="0.35">
      <c r="B34" t="str">
        <f>PROPER(VLOOKUP(C34,'Datenbank Holds'!B:AI,26,FALSE))</f>
        <v>1698,011</v>
      </c>
      <c r="C34" s="123" t="s">
        <v>1047</v>
      </c>
      <c r="D34" s="49" t="str">
        <f>PROPER(VLOOKUP(C34,'Datenbank Holds'!B:C,2,FALSE))</f>
        <v>Bones (Pu) Set</v>
      </c>
      <c r="E34" s="1">
        <f>SUM(HOLDS!G43:W43)</f>
        <v>0</v>
      </c>
      <c r="F34" s="5">
        <f>$E34*'Datenbank Holds'!H36</f>
        <v>0</v>
      </c>
      <c r="G34" s="5">
        <f>$E34*'Datenbank Holds'!I36</f>
        <v>0</v>
      </c>
      <c r="H34" s="5">
        <f>$E34*'Datenbank Holds'!J36</f>
        <v>0</v>
      </c>
      <c r="I34" s="5">
        <f>$E34*'Datenbank Holds'!K36</f>
        <v>0</v>
      </c>
      <c r="J34" s="5">
        <f>$E34*'Datenbank Holds'!L36</f>
        <v>0</v>
      </c>
      <c r="K34" s="5">
        <f>$E34*'Datenbank Holds'!M36</f>
        <v>0</v>
      </c>
      <c r="L34" s="5">
        <f>$E34*'Datenbank Holds'!N36</f>
        <v>0</v>
      </c>
      <c r="M34" s="5">
        <f>$E34*'Datenbank Holds'!O36</f>
        <v>0</v>
      </c>
      <c r="N34" s="5">
        <f>$E34*'Datenbank Holds'!P36</f>
        <v>0</v>
      </c>
      <c r="O34" s="5">
        <f>$E34*'Datenbank Holds'!Q36</f>
        <v>0</v>
      </c>
      <c r="P34" s="5">
        <f>$E34*'Datenbank Holds'!R36</f>
        <v>0</v>
      </c>
      <c r="Q34" s="5">
        <f>$E34*'Datenbank Holds'!S36</f>
        <v>0</v>
      </c>
      <c r="R34" s="5">
        <f>$E34*'Datenbank Holds'!T36</f>
        <v>0</v>
      </c>
      <c r="S34" s="5">
        <f>$E34*'Datenbank Holds'!U36</f>
        <v>0</v>
      </c>
      <c r="T34" s="5">
        <f>$E34*'Datenbank Holds'!V36</f>
        <v>0</v>
      </c>
      <c r="U34" s="5">
        <f>$E34*'Datenbank Holds'!W36</f>
        <v>0</v>
      </c>
      <c r="V34" s="5">
        <f>$E34*'Datenbank Holds'!X36</f>
        <v>0</v>
      </c>
      <c r="Y34">
        <f>HOLDS!G43*HOLDS!$E43</f>
        <v>0</v>
      </c>
      <c r="Z34">
        <f>HOLDS!H43*HOLDS!$E43</f>
        <v>0</v>
      </c>
      <c r="AA34">
        <f>HOLDS!I43*HOLDS!$E43</f>
        <v>0</v>
      </c>
      <c r="AB34">
        <f>HOLDS!J43*HOLDS!$E43</f>
        <v>0</v>
      </c>
      <c r="AC34">
        <f>HOLDS!K43*HOLDS!$E43</f>
        <v>0</v>
      </c>
      <c r="AD34">
        <f>HOLDS!L43*HOLDS!$E43</f>
        <v>0</v>
      </c>
      <c r="AE34">
        <f>HOLDS!M43*HOLDS!$E43</f>
        <v>0</v>
      </c>
      <c r="AF34">
        <f>HOLDS!N43*HOLDS!$E43</f>
        <v>0</v>
      </c>
      <c r="AG34">
        <f>HOLDS!O43*HOLDS!$E43</f>
        <v>0</v>
      </c>
      <c r="AH34">
        <f>HOLDS!P43*HOLDS!$E43</f>
        <v>0</v>
      </c>
      <c r="AI34">
        <f>HOLDS!Q43*HOLDS!$E43</f>
        <v>0</v>
      </c>
      <c r="AJ34">
        <f>HOLDS!R43*HOLDS!$E43</f>
        <v>0</v>
      </c>
      <c r="AK34">
        <f>HOLDS!S43*HOLDS!$E43</f>
        <v>0</v>
      </c>
      <c r="AL34">
        <f>HOLDS!T43*HOLDS!$E43</f>
        <v>0</v>
      </c>
      <c r="AM34">
        <f>HOLDS!U43*HOLDS!$E43</f>
        <v>0</v>
      </c>
      <c r="AN34">
        <f>HOLDS!V43*HOLDS!$E43</f>
        <v>0</v>
      </c>
      <c r="AO34">
        <f>HOLDS!W43*HOLDS!$E43</f>
        <v>0</v>
      </c>
      <c r="AR34">
        <f>SUM(HOLDS!G43:W43)*'Datenbank Holds'!AA36</f>
        <v>0</v>
      </c>
      <c r="AS34">
        <f>SUM(HOLDS!G43:W43)*'Datenbank Holds'!AC36</f>
        <v>0</v>
      </c>
      <c r="AV34">
        <f>SUM(HOLDS!G43:W43)*'Datenbank Holds'!AF36</f>
        <v>0</v>
      </c>
    </row>
    <row r="35" spans="2:48" ht="19.5" thickBot="1" x14ac:dyDescent="0.35">
      <c r="B35" t="str">
        <f>PROPER(VLOOKUP(C35,'Datenbank Holds'!B:AI,26,FALSE))</f>
        <v>534,31</v>
      </c>
      <c r="C35" s="123" t="s">
        <v>1034</v>
      </c>
      <c r="D35" s="49" t="str">
        <f>PROPER(VLOOKUP(C35,'Datenbank Holds'!B:C,2,FALSE))</f>
        <v>Bones (Pu) Fat Pinches</v>
      </c>
      <c r="E35" s="1">
        <f>SUM(HOLDS!G44:W44)</f>
        <v>0</v>
      </c>
      <c r="F35" s="5">
        <f>$E35*'Datenbank Holds'!H37</f>
        <v>0</v>
      </c>
      <c r="G35" s="5">
        <f>$E35*'Datenbank Holds'!I37</f>
        <v>0</v>
      </c>
      <c r="H35" s="5">
        <f>$E35*'Datenbank Holds'!J37</f>
        <v>0</v>
      </c>
      <c r="I35" s="5">
        <f>$E35*'Datenbank Holds'!K37</f>
        <v>0</v>
      </c>
      <c r="J35" s="5">
        <f>$E35*'Datenbank Holds'!L37</f>
        <v>0</v>
      </c>
      <c r="K35" s="5">
        <f>$E35*'Datenbank Holds'!M37</f>
        <v>0</v>
      </c>
      <c r="L35" s="5">
        <f>$E35*'Datenbank Holds'!N37</f>
        <v>0</v>
      </c>
      <c r="M35" s="5">
        <f>$E35*'Datenbank Holds'!O37</f>
        <v>0</v>
      </c>
      <c r="N35" s="5">
        <f>$E35*'Datenbank Holds'!P37</f>
        <v>0</v>
      </c>
      <c r="O35" s="5">
        <f>$E35*'Datenbank Holds'!Q37</f>
        <v>0</v>
      </c>
      <c r="P35" s="5">
        <f>$E35*'Datenbank Holds'!R37</f>
        <v>0</v>
      </c>
      <c r="Q35" s="5">
        <f>$E35*'Datenbank Holds'!S37</f>
        <v>0</v>
      </c>
      <c r="R35" s="5">
        <f>$E35*'Datenbank Holds'!T37</f>
        <v>0</v>
      </c>
      <c r="S35" s="5">
        <f>$E35*'Datenbank Holds'!U37</f>
        <v>0</v>
      </c>
      <c r="T35" s="5">
        <f>$E35*'Datenbank Holds'!V37</f>
        <v>0</v>
      </c>
      <c r="U35" s="5">
        <f>$E35*'Datenbank Holds'!W37</f>
        <v>0</v>
      </c>
      <c r="V35" s="5">
        <f>$E35*'Datenbank Holds'!X37</f>
        <v>0</v>
      </c>
      <c r="Y35">
        <f>HOLDS!G44*HOLDS!$E44</f>
        <v>0</v>
      </c>
      <c r="Z35">
        <f>HOLDS!H44*HOLDS!$E44</f>
        <v>0</v>
      </c>
      <c r="AA35">
        <f>HOLDS!I44*HOLDS!$E44</f>
        <v>0</v>
      </c>
      <c r="AB35">
        <f>HOLDS!J44*HOLDS!$E44</f>
        <v>0</v>
      </c>
      <c r="AC35">
        <f>HOLDS!K44*HOLDS!$E44</f>
        <v>0</v>
      </c>
      <c r="AD35">
        <f>HOLDS!L44*HOLDS!$E44</f>
        <v>0</v>
      </c>
      <c r="AE35">
        <f>HOLDS!M44*HOLDS!$E44</f>
        <v>0</v>
      </c>
      <c r="AF35">
        <f>HOLDS!N44*HOLDS!$E44</f>
        <v>0</v>
      </c>
      <c r="AG35">
        <f>HOLDS!O44*HOLDS!$E44</f>
        <v>0</v>
      </c>
      <c r="AH35">
        <f>HOLDS!P44*HOLDS!$E44</f>
        <v>0</v>
      </c>
      <c r="AI35">
        <f>HOLDS!Q44*HOLDS!$E44</f>
        <v>0</v>
      </c>
      <c r="AJ35">
        <f>HOLDS!R44*HOLDS!$E44</f>
        <v>0</v>
      </c>
      <c r="AK35">
        <f>HOLDS!S44*HOLDS!$E44</f>
        <v>0</v>
      </c>
      <c r="AL35">
        <f>HOLDS!T44*HOLDS!$E44</f>
        <v>0</v>
      </c>
      <c r="AM35">
        <f>HOLDS!U44*HOLDS!$E44</f>
        <v>0</v>
      </c>
      <c r="AN35">
        <f>HOLDS!V44*HOLDS!$E44</f>
        <v>0</v>
      </c>
      <c r="AO35">
        <f>HOLDS!W44*HOLDS!$E44</f>
        <v>0</v>
      </c>
      <c r="AR35">
        <f>SUM(HOLDS!G44:W44)*'Datenbank Holds'!AA37</f>
        <v>0</v>
      </c>
      <c r="AS35">
        <f>SUM(HOLDS!G44:W44)*'Datenbank Holds'!AC37</f>
        <v>0</v>
      </c>
      <c r="AV35">
        <f>SUM(HOLDS!G44:W44)*'Datenbank Holds'!AF37</f>
        <v>0</v>
      </c>
    </row>
    <row r="36" spans="2:48" ht="19.5" thickBot="1" x14ac:dyDescent="0.35">
      <c r="B36" t="str">
        <f>PROPER(VLOOKUP(C36,'Datenbank Holds'!B:AI,26,FALSE))</f>
        <v>148,75</v>
      </c>
      <c r="C36" s="123" t="s">
        <v>1032</v>
      </c>
      <c r="D36" s="49" t="str">
        <f>PROPER(VLOOKUP(C36,'Datenbank Holds'!B:C,2,FALSE))</f>
        <v>Bones (Pu) Slim Pinches 1</v>
      </c>
      <c r="E36" s="1">
        <f>SUM(HOLDS!G45:W45)</f>
        <v>0</v>
      </c>
      <c r="F36" s="5">
        <f>$E36*'Datenbank Holds'!H38</f>
        <v>0</v>
      </c>
      <c r="G36" s="5">
        <f>$E36*'Datenbank Holds'!I38</f>
        <v>0</v>
      </c>
      <c r="H36" s="5">
        <f>$E36*'Datenbank Holds'!J38</f>
        <v>0</v>
      </c>
      <c r="I36" s="5">
        <f>$E36*'Datenbank Holds'!K38</f>
        <v>0</v>
      </c>
      <c r="J36" s="5">
        <f>$E36*'Datenbank Holds'!L38</f>
        <v>0</v>
      </c>
      <c r="K36" s="5">
        <f>$E36*'Datenbank Holds'!M38</f>
        <v>0</v>
      </c>
      <c r="L36" s="5">
        <f>$E36*'Datenbank Holds'!N38</f>
        <v>0</v>
      </c>
      <c r="M36" s="5">
        <f>$E36*'Datenbank Holds'!O38</f>
        <v>0</v>
      </c>
      <c r="N36" s="5">
        <f>$E36*'Datenbank Holds'!P38</f>
        <v>0</v>
      </c>
      <c r="O36" s="5">
        <f>$E36*'Datenbank Holds'!Q38</f>
        <v>0</v>
      </c>
      <c r="P36" s="5">
        <f>$E36*'Datenbank Holds'!R38</f>
        <v>0</v>
      </c>
      <c r="Q36" s="5">
        <f>$E36*'Datenbank Holds'!S38</f>
        <v>0</v>
      </c>
      <c r="R36" s="5">
        <f>$E36*'Datenbank Holds'!T38</f>
        <v>0</v>
      </c>
      <c r="S36" s="5">
        <f>$E36*'Datenbank Holds'!U38</f>
        <v>0</v>
      </c>
      <c r="T36" s="5">
        <f>$E36*'Datenbank Holds'!V38</f>
        <v>0</v>
      </c>
      <c r="U36" s="5">
        <f>$E36*'Datenbank Holds'!W38</f>
        <v>0</v>
      </c>
      <c r="V36" s="5">
        <f>$E36*'Datenbank Holds'!X38</f>
        <v>0</v>
      </c>
      <c r="Y36">
        <f>HOLDS!G45*HOLDS!$E45</f>
        <v>0</v>
      </c>
      <c r="Z36">
        <f>HOLDS!H45*HOLDS!$E45</f>
        <v>0</v>
      </c>
      <c r="AA36">
        <f>HOLDS!I45*HOLDS!$E45</f>
        <v>0</v>
      </c>
      <c r="AB36">
        <f>HOLDS!J45*HOLDS!$E45</f>
        <v>0</v>
      </c>
      <c r="AC36">
        <f>HOLDS!K45*HOLDS!$E45</f>
        <v>0</v>
      </c>
      <c r="AD36">
        <f>HOLDS!L45*HOLDS!$E45</f>
        <v>0</v>
      </c>
      <c r="AE36">
        <f>HOLDS!M45*HOLDS!$E45</f>
        <v>0</v>
      </c>
      <c r="AF36">
        <f>HOLDS!N45*HOLDS!$E45</f>
        <v>0</v>
      </c>
      <c r="AG36">
        <f>HOLDS!O45*HOLDS!$E45</f>
        <v>0</v>
      </c>
      <c r="AH36">
        <f>HOLDS!P45*HOLDS!$E45</f>
        <v>0</v>
      </c>
      <c r="AI36">
        <f>HOLDS!Q45*HOLDS!$E45</f>
        <v>0</v>
      </c>
      <c r="AJ36">
        <f>HOLDS!R45*HOLDS!$E45</f>
        <v>0</v>
      </c>
      <c r="AK36">
        <f>HOLDS!S45*HOLDS!$E45</f>
        <v>0</v>
      </c>
      <c r="AL36">
        <f>HOLDS!T45*HOLDS!$E45</f>
        <v>0</v>
      </c>
      <c r="AM36">
        <f>HOLDS!U45*HOLDS!$E45</f>
        <v>0</v>
      </c>
      <c r="AN36">
        <f>HOLDS!V45*HOLDS!$E45</f>
        <v>0</v>
      </c>
      <c r="AO36">
        <f>HOLDS!W45*HOLDS!$E45</f>
        <v>0</v>
      </c>
      <c r="AR36">
        <f>SUM(HOLDS!G45:W45)*'Datenbank Holds'!AA38</f>
        <v>0</v>
      </c>
      <c r="AS36">
        <f>SUM(HOLDS!G45:W45)*'Datenbank Holds'!AC38</f>
        <v>0</v>
      </c>
      <c r="AV36">
        <f>SUM(HOLDS!G45:W45)*'Datenbank Holds'!AF38</f>
        <v>0</v>
      </c>
    </row>
    <row r="37" spans="2:48" ht="19.5" thickBot="1" x14ac:dyDescent="0.35">
      <c r="B37" t="str">
        <f>PROPER(VLOOKUP(C37,'Datenbank Holds'!B:AI,26,FALSE))</f>
        <v>415,31</v>
      </c>
      <c r="C37" s="123" t="s">
        <v>1033</v>
      </c>
      <c r="D37" s="49" t="str">
        <f>PROPER(VLOOKUP(C37,'Datenbank Holds'!B:C,2,FALSE))</f>
        <v>Bones (Pu) Slim Pinches 2</v>
      </c>
      <c r="E37" s="1">
        <f>SUM(HOLDS!G46:W46)</f>
        <v>0</v>
      </c>
      <c r="F37" s="5">
        <f>$E37*'Datenbank Holds'!H39</f>
        <v>0</v>
      </c>
      <c r="G37" s="5">
        <f>$E37*'Datenbank Holds'!I39</f>
        <v>0</v>
      </c>
      <c r="H37" s="5">
        <f>$E37*'Datenbank Holds'!J39</f>
        <v>0</v>
      </c>
      <c r="I37" s="5">
        <f>$E37*'Datenbank Holds'!K39</f>
        <v>0</v>
      </c>
      <c r="J37" s="5">
        <f>$E37*'Datenbank Holds'!L39</f>
        <v>0</v>
      </c>
      <c r="K37" s="5">
        <f>$E37*'Datenbank Holds'!M39</f>
        <v>0</v>
      </c>
      <c r="L37" s="5">
        <f>$E37*'Datenbank Holds'!N39</f>
        <v>0</v>
      </c>
      <c r="M37" s="5">
        <f>$E37*'Datenbank Holds'!O39</f>
        <v>0</v>
      </c>
      <c r="N37" s="5">
        <f>$E37*'Datenbank Holds'!P39</f>
        <v>0</v>
      </c>
      <c r="O37" s="5">
        <f>$E37*'Datenbank Holds'!Q39</f>
        <v>0</v>
      </c>
      <c r="P37" s="5">
        <f>$E37*'Datenbank Holds'!R39</f>
        <v>0</v>
      </c>
      <c r="Q37" s="5">
        <f>$E37*'Datenbank Holds'!S39</f>
        <v>0</v>
      </c>
      <c r="R37" s="5">
        <f>$E37*'Datenbank Holds'!T39</f>
        <v>0</v>
      </c>
      <c r="S37" s="5">
        <f>$E37*'Datenbank Holds'!U39</f>
        <v>0</v>
      </c>
      <c r="T37" s="5">
        <f>$E37*'Datenbank Holds'!V39</f>
        <v>0</v>
      </c>
      <c r="U37" s="5">
        <f>$E37*'Datenbank Holds'!W39</f>
        <v>0</v>
      </c>
      <c r="V37" s="5">
        <f>$E37*'Datenbank Holds'!X39</f>
        <v>0</v>
      </c>
      <c r="Y37">
        <f>HOLDS!G46*HOLDS!$E46</f>
        <v>0</v>
      </c>
      <c r="Z37">
        <f>HOLDS!H46*HOLDS!$E46</f>
        <v>0</v>
      </c>
      <c r="AA37">
        <f>HOLDS!I46*HOLDS!$E46</f>
        <v>0</v>
      </c>
      <c r="AB37">
        <f>HOLDS!J46*HOLDS!$E46</f>
        <v>0</v>
      </c>
      <c r="AC37">
        <f>HOLDS!K46*HOLDS!$E46</f>
        <v>0</v>
      </c>
      <c r="AD37">
        <f>HOLDS!L46*HOLDS!$E46</f>
        <v>0</v>
      </c>
      <c r="AE37">
        <f>HOLDS!M46*HOLDS!$E46</f>
        <v>0</v>
      </c>
      <c r="AF37">
        <f>HOLDS!N46*HOLDS!$E46</f>
        <v>0</v>
      </c>
      <c r="AG37">
        <f>HOLDS!O46*HOLDS!$E46</f>
        <v>0</v>
      </c>
      <c r="AH37">
        <f>HOLDS!P46*HOLDS!$E46</f>
        <v>0</v>
      </c>
      <c r="AI37">
        <f>HOLDS!Q46*HOLDS!$E46</f>
        <v>0</v>
      </c>
      <c r="AJ37">
        <f>HOLDS!R46*HOLDS!$E46</f>
        <v>0</v>
      </c>
      <c r="AK37">
        <f>HOLDS!S46*HOLDS!$E46</f>
        <v>0</v>
      </c>
      <c r="AL37">
        <f>HOLDS!T46*HOLDS!$E46</f>
        <v>0</v>
      </c>
      <c r="AM37">
        <f>HOLDS!U46*HOLDS!$E46</f>
        <v>0</v>
      </c>
      <c r="AN37">
        <f>HOLDS!V46*HOLDS!$E46</f>
        <v>0</v>
      </c>
      <c r="AO37">
        <f>HOLDS!W46*HOLDS!$E46</f>
        <v>0</v>
      </c>
      <c r="AR37">
        <f>SUM(HOLDS!G46:W46)*'Datenbank Holds'!AA39</f>
        <v>0</v>
      </c>
      <c r="AS37">
        <f>SUM(HOLDS!G46:W46)*'Datenbank Holds'!AC39</f>
        <v>0</v>
      </c>
      <c r="AV37">
        <f>SUM(HOLDS!G46:W46)*'Datenbank Holds'!AF39</f>
        <v>0</v>
      </c>
    </row>
    <row r="38" spans="2:48" ht="19.5" thickBot="1" x14ac:dyDescent="0.35">
      <c r="B38" t="str">
        <f>PROPER(VLOOKUP(C38,'Datenbank Holds'!B:AI,26,FALSE))</f>
        <v>165,41</v>
      </c>
      <c r="C38" s="123" t="s">
        <v>1031</v>
      </c>
      <c r="D38" s="49" t="str">
        <f>PROPER(VLOOKUP(C38,'Datenbank Holds'!B:C,2,FALSE))</f>
        <v>Bones (Pu) Big Pinches</v>
      </c>
      <c r="E38" s="1">
        <f>SUM(HOLDS!G47:W47)</f>
        <v>0</v>
      </c>
      <c r="F38" s="5">
        <f>$E38*'Datenbank Holds'!H40</f>
        <v>0</v>
      </c>
      <c r="G38" s="5">
        <f>$E38*'Datenbank Holds'!I40</f>
        <v>0</v>
      </c>
      <c r="H38" s="5">
        <f>$E38*'Datenbank Holds'!J40</f>
        <v>0</v>
      </c>
      <c r="I38" s="5">
        <f>$E38*'Datenbank Holds'!K40</f>
        <v>0</v>
      </c>
      <c r="J38" s="5">
        <f>$E38*'Datenbank Holds'!L40</f>
        <v>0</v>
      </c>
      <c r="K38" s="5">
        <f>$E38*'Datenbank Holds'!M40</f>
        <v>0</v>
      </c>
      <c r="L38" s="5">
        <f>$E38*'Datenbank Holds'!N40</f>
        <v>0</v>
      </c>
      <c r="M38" s="5">
        <f>$E38*'Datenbank Holds'!O40</f>
        <v>0</v>
      </c>
      <c r="N38" s="5">
        <f>$E38*'Datenbank Holds'!P40</f>
        <v>0</v>
      </c>
      <c r="O38" s="5">
        <f>$E38*'Datenbank Holds'!Q40</f>
        <v>0</v>
      </c>
      <c r="P38" s="5">
        <f>$E38*'Datenbank Holds'!R40</f>
        <v>0</v>
      </c>
      <c r="Q38" s="5">
        <f>$E38*'Datenbank Holds'!S40</f>
        <v>0</v>
      </c>
      <c r="R38" s="5">
        <f>$E38*'Datenbank Holds'!T40</f>
        <v>0</v>
      </c>
      <c r="S38" s="5">
        <f>$E38*'Datenbank Holds'!U40</f>
        <v>0</v>
      </c>
      <c r="T38" s="5">
        <f>$E38*'Datenbank Holds'!V40</f>
        <v>0</v>
      </c>
      <c r="U38" s="5">
        <f>$E38*'Datenbank Holds'!W40</f>
        <v>0</v>
      </c>
      <c r="V38" s="5">
        <f>$E38*'Datenbank Holds'!X40</f>
        <v>0</v>
      </c>
      <c r="Y38">
        <f>HOLDS!G47*HOLDS!$E47</f>
        <v>0</v>
      </c>
      <c r="Z38">
        <f>HOLDS!H47*HOLDS!$E47</f>
        <v>0</v>
      </c>
      <c r="AA38">
        <f>HOLDS!I47*HOLDS!$E47</f>
        <v>0</v>
      </c>
      <c r="AB38">
        <f>HOLDS!J47*HOLDS!$E47</f>
        <v>0</v>
      </c>
      <c r="AC38">
        <f>HOLDS!K47*HOLDS!$E47</f>
        <v>0</v>
      </c>
      <c r="AD38">
        <f>HOLDS!L47*HOLDS!$E47</f>
        <v>0</v>
      </c>
      <c r="AE38">
        <f>HOLDS!M47*HOLDS!$E47</f>
        <v>0</v>
      </c>
      <c r="AF38">
        <f>HOLDS!N47*HOLDS!$E47</f>
        <v>0</v>
      </c>
      <c r="AG38">
        <f>HOLDS!O47*HOLDS!$E47</f>
        <v>0</v>
      </c>
      <c r="AH38">
        <f>HOLDS!P47*HOLDS!$E47</f>
        <v>0</v>
      </c>
      <c r="AI38">
        <f>HOLDS!Q47*HOLDS!$E47</f>
        <v>0</v>
      </c>
      <c r="AJ38">
        <f>HOLDS!R47*HOLDS!$E47</f>
        <v>0</v>
      </c>
      <c r="AK38">
        <f>HOLDS!S47*HOLDS!$E47</f>
        <v>0</v>
      </c>
      <c r="AL38">
        <f>HOLDS!T47*HOLDS!$E47</f>
        <v>0</v>
      </c>
      <c r="AM38">
        <f>HOLDS!U47*HOLDS!$E47</f>
        <v>0</v>
      </c>
      <c r="AN38">
        <f>HOLDS!V47*HOLDS!$E47</f>
        <v>0</v>
      </c>
      <c r="AO38">
        <f>HOLDS!W47*HOLDS!$E47</f>
        <v>0</v>
      </c>
      <c r="AR38">
        <f>SUM(HOLDS!G47:W47)*'Datenbank Holds'!AA40</f>
        <v>0</v>
      </c>
      <c r="AS38">
        <f>SUM(HOLDS!G47:W47)*'Datenbank Holds'!AC40</f>
        <v>0</v>
      </c>
      <c r="AV38">
        <f>SUM(HOLDS!G47:W47)*'Datenbank Holds'!AF40</f>
        <v>0</v>
      </c>
    </row>
    <row r="39" spans="2:48" ht="19.5" thickBot="1" x14ac:dyDescent="0.35">
      <c r="B39" t="str">
        <f>PROPER(VLOOKUP(C39,'Datenbank Holds'!B:AI,26,FALSE))</f>
        <v>105,91</v>
      </c>
      <c r="C39" s="123" t="s">
        <v>1029</v>
      </c>
      <c r="D39" s="49" t="str">
        <f>PROPER(VLOOKUP(C39,'Datenbank Holds'!B:C,2,FALSE))</f>
        <v>Bones (Pu) Medium Pinches 1</v>
      </c>
      <c r="E39" s="1">
        <f>SUM(HOLDS!G48:W48)</f>
        <v>0</v>
      </c>
      <c r="F39" s="5">
        <f>$E39*'Datenbank Holds'!H41</f>
        <v>0</v>
      </c>
      <c r="G39" s="5">
        <f>$E39*'Datenbank Holds'!I41</f>
        <v>0</v>
      </c>
      <c r="H39" s="5">
        <f>$E39*'Datenbank Holds'!J41</f>
        <v>0</v>
      </c>
      <c r="I39" s="5">
        <f>$E39*'Datenbank Holds'!K41</f>
        <v>0</v>
      </c>
      <c r="J39" s="5">
        <f>$E39*'Datenbank Holds'!L41</f>
        <v>0</v>
      </c>
      <c r="K39" s="5">
        <f>$E39*'Datenbank Holds'!M41</f>
        <v>0</v>
      </c>
      <c r="L39" s="5">
        <f>$E39*'Datenbank Holds'!N41</f>
        <v>0</v>
      </c>
      <c r="M39" s="5">
        <f>$E39*'Datenbank Holds'!O41</f>
        <v>0</v>
      </c>
      <c r="N39" s="5">
        <f>$E39*'Datenbank Holds'!P41</f>
        <v>0</v>
      </c>
      <c r="O39" s="5">
        <f>$E39*'Datenbank Holds'!Q41</f>
        <v>0</v>
      </c>
      <c r="P39" s="5">
        <f>$E39*'Datenbank Holds'!R41</f>
        <v>0</v>
      </c>
      <c r="Q39" s="5">
        <f>$E39*'Datenbank Holds'!S41</f>
        <v>0</v>
      </c>
      <c r="R39" s="5">
        <f>$E39*'Datenbank Holds'!T41</f>
        <v>0</v>
      </c>
      <c r="S39" s="5">
        <f>$E39*'Datenbank Holds'!U41</f>
        <v>0</v>
      </c>
      <c r="T39" s="5">
        <f>$E39*'Datenbank Holds'!V41</f>
        <v>0</v>
      </c>
      <c r="U39" s="5">
        <f>$E39*'Datenbank Holds'!W41</f>
        <v>0</v>
      </c>
      <c r="V39" s="5">
        <f>$E39*'Datenbank Holds'!X41</f>
        <v>0</v>
      </c>
      <c r="Y39">
        <f>HOLDS!G48*HOLDS!$E48</f>
        <v>0</v>
      </c>
      <c r="Z39">
        <f>HOLDS!H48*HOLDS!$E48</f>
        <v>0</v>
      </c>
      <c r="AA39">
        <f>HOLDS!I48*HOLDS!$E48</f>
        <v>0</v>
      </c>
      <c r="AB39">
        <f>HOLDS!J48*HOLDS!$E48</f>
        <v>0</v>
      </c>
      <c r="AC39">
        <f>HOLDS!K48*HOLDS!$E48</f>
        <v>0</v>
      </c>
      <c r="AD39">
        <f>HOLDS!L48*HOLDS!$E48</f>
        <v>0</v>
      </c>
      <c r="AE39">
        <f>HOLDS!M48*HOLDS!$E48</f>
        <v>0</v>
      </c>
      <c r="AF39">
        <f>HOLDS!N48*HOLDS!$E48</f>
        <v>0</v>
      </c>
      <c r="AG39">
        <f>HOLDS!O48*HOLDS!$E48</f>
        <v>0</v>
      </c>
      <c r="AH39">
        <f>HOLDS!P48*HOLDS!$E48</f>
        <v>0</v>
      </c>
      <c r="AI39">
        <f>HOLDS!Q48*HOLDS!$E48</f>
        <v>0</v>
      </c>
      <c r="AJ39">
        <f>HOLDS!R48*HOLDS!$E48</f>
        <v>0</v>
      </c>
      <c r="AK39">
        <f>HOLDS!S48*HOLDS!$E48</f>
        <v>0</v>
      </c>
      <c r="AL39">
        <f>HOLDS!T48*HOLDS!$E48</f>
        <v>0</v>
      </c>
      <c r="AM39">
        <f>HOLDS!U48*HOLDS!$E48</f>
        <v>0</v>
      </c>
      <c r="AN39">
        <f>HOLDS!V48*HOLDS!$E48</f>
        <v>0</v>
      </c>
      <c r="AO39">
        <f>HOLDS!W48*HOLDS!$E48</f>
        <v>0</v>
      </c>
      <c r="AR39">
        <f>SUM(HOLDS!G48:W48)*'Datenbank Holds'!AA41</f>
        <v>0</v>
      </c>
      <c r="AS39">
        <f>SUM(HOLDS!G48:W48)*'Datenbank Holds'!AC41</f>
        <v>0</v>
      </c>
      <c r="AV39">
        <f>SUM(HOLDS!G48:W48)*'Datenbank Holds'!AF41</f>
        <v>0</v>
      </c>
    </row>
    <row r="40" spans="2:48" ht="19.5" thickBot="1" x14ac:dyDescent="0.35">
      <c r="B40" t="str">
        <f>PROPER(VLOOKUP(C40,'Datenbank Holds'!B:AI,26,FALSE))</f>
        <v>171,36</v>
      </c>
      <c r="C40" s="123" t="s">
        <v>1030</v>
      </c>
      <c r="D40" s="49" t="str">
        <f>PROPER(VLOOKUP(C40,'Datenbank Holds'!B:C,2,FALSE))</f>
        <v>Bones (Pu) Medium Pinches 2</v>
      </c>
      <c r="E40" s="1">
        <f>SUM(HOLDS!G49:W49)</f>
        <v>0</v>
      </c>
      <c r="F40" s="5">
        <f>$E40*'Datenbank Holds'!H42</f>
        <v>0</v>
      </c>
      <c r="G40" s="5">
        <f>$E40*'Datenbank Holds'!I42</f>
        <v>0</v>
      </c>
      <c r="H40" s="5">
        <f>$E40*'Datenbank Holds'!J42</f>
        <v>0</v>
      </c>
      <c r="I40" s="5">
        <f>$E40*'Datenbank Holds'!K42</f>
        <v>0</v>
      </c>
      <c r="J40" s="5">
        <f>$E40*'Datenbank Holds'!L42</f>
        <v>0</v>
      </c>
      <c r="K40" s="5">
        <f>$E40*'Datenbank Holds'!M42</f>
        <v>0</v>
      </c>
      <c r="L40" s="5">
        <f>$E40*'Datenbank Holds'!N42</f>
        <v>0</v>
      </c>
      <c r="M40" s="5">
        <f>$E40*'Datenbank Holds'!O42</f>
        <v>0</v>
      </c>
      <c r="N40" s="5">
        <f>$E40*'Datenbank Holds'!P42</f>
        <v>0</v>
      </c>
      <c r="O40" s="5">
        <f>$E40*'Datenbank Holds'!Q42</f>
        <v>0</v>
      </c>
      <c r="P40" s="5">
        <f>$E40*'Datenbank Holds'!R42</f>
        <v>0</v>
      </c>
      <c r="Q40" s="5">
        <f>$E40*'Datenbank Holds'!S42</f>
        <v>0</v>
      </c>
      <c r="R40" s="5">
        <f>$E40*'Datenbank Holds'!T42</f>
        <v>0</v>
      </c>
      <c r="S40" s="5">
        <f>$E40*'Datenbank Holds'!U42</f>
        <v>0</v>
      </c>
      <c r="T40" s="5">
        <f>$E40*'Datenbank Holds'!V42</f>
        <v>0</v>
      </c>
      <c r="U40" s="5">
        <f>$E40*'Datenbank Holds'!W42</f>
        <v>0</v>
      </c>
      <c r="V40" s="5">
        <f>$E40*'Datenbank Holds'!X42</f>
        <v>0</v>
      </c>
      <c r="Y40">
        <f>HOLDS!G49*HOLDS!$E49</f>
        <v>0</v>
      </c>
      <c r="Z40">
        <f>HOLDS!H49*HOLDS!$E49</f>
        <v>0</v>
      </c>
      <c r="AA40">
        <f>HOLDS!I49*HOLDS!$E49</f>
        <v>0</v>
      </c>
      <c r="AB40">
        <f>HOLDS!J49*HOLDS!$E49</f>
        <v>0</v>
      </c>
      <c r="AC40">
        <f>HOLDS!K49*HOLDS!$E49</f>
        <v>0</v>
      </c>
      <c r="AD40">
        <f>HOLDS!L49*HOLDS!$E49</f>
        <v>0</v>
      </c>
      <c r="AE40">
        <f>HOLDS!M49*HOLDS!$E49</f>
        <v>0</v>
      </c>
      <c r="AF40">
        <f>HOLDS!N49*HOLDS!$E49</f>
        <v>0</v>
      </c>
      <c r="AG40">
        <f>HOLDS!O49*HOLDS!$E49</f>
        <v>0</v>
      </c>
      <c r="AH40">
        <f>HOLDS!P49*HOLDS!$E49</f>
        <v>0</v>
      </c>
      <c r="AI40">
        <f>HOLDS!Q49*HOLDS!$E49</f>
        <v>0</v>
      </c>
      <c r="AJ40">
        <f>HOLDS!R49*HOLDS!$E49</f>
        <v>0</v>
      </c>
      <c r="AK40">
        <f>HOLDS!S49*HOLDS!$E49</f>
        <v>0</v>
      </c>
      <c r="AL40">
        <f>HOLDS!T49*HOLDS!$E49</f>
        <v>0</v>
      </c>
      <c r="AM40">
        <f>HOLDS!U49*HOLDS!$E49</f>
        <v>0</v>
      </c>
      <c r="AN40">
        <f>HOLDS!V49*HOLDS!$E49</f>
        <v>0</v>
      </c>
      <c r="AO40">
        <f>HOLDS!W49*HOLDS!$E49</f>
        <v>0</v>
      </c>
      <c r="AR40">
        <f>SUM(HOLDS!G49:W49)*'Datenbank Holds'!AA42</f>
        <v>0</v>
      </c>
      <c r="AS40">
        <f>SUM(HOLDS!G49:W49)*'Datenbank Holds'!AC42</f>
        <v>0</v>
      </c>
      <c r="AV40">
        <f>SUM(HOLDS!G49:W49)*'Datenbank Holds'!AF42</f>
        <v>0</v>
      </c>
    </row>
    <row r="41" spans="2:48" ht="19.5" thickBot="1" x14ac:dyDescent="0.35">
      <c r="B41" t="str">
        <f>PROPER(VLOOKUP(C41,'Datenbank Holds'!B:AI,26,FALSE))</f>
        <v>105,91</v>
      </c>
      <c r="C41" s="123" t="s">
        <v>1028</v>
      </c>
      <c r="D41" s="49" t="str">
        <f>PROPER(VLOOKUP(C41,'Datenbank Holds'!B:C,2,FALSE))</f>
        <v>Bones (Pu) Small Pinches</v>
      </c>
      <c r="E41" s="1">
        <f>SUM(HOLDS!G50:W50)</f>
        <v>0</v>
      </c>
      <c r="F41" s="5">
        <f>$E41*'Datenbank Holds'!H43</f>
        <v>0</v>
      </c>
      <c r="G41" s="5">
        <f>$E41*'Datenbank Holds'!I43</f>
        <v>0</v>
      </c>
      <c r="H41" s="5">
        <f>$E41*'Datenbank Holds'!J43</f>
        <v>0</v>
      </c>
      <c r="I41" s="5">
        <f>$E41*'Datenbank Holds'!K43</f>
        <v>0</v>
      </c>
      <c r="J41" s="5">
        <f>$E41*'Datenbank Holds'!L43</f>
        <v>0</v>
      </c>
      <c r="K41" s="5">
        <f>$E41*'Datenbank Holds'!M43</f>
        <v>0</v>
      </c>
      <c r="L41" s="5">
        <f>$E41*'Datenbank Holds'!N43</f>
        <v>0</v>
      </c>
      <c r="M41" s="5">
        <f>$E41*'Datenbank Holds'!O43</f>
        <v>0</v>
      </c>
      <c r="N41" s="5">
        <f>$E41*'Datenbank Holds'!P43</f>
        <v>0</v>
      </c>
      <c r="O41" s="5">
        <f>$E41*'Datenbank Holds'!Q43</f>
        <v>0</v>
      </c>
      <c r="P41" s="5">
        <f>$E41*'Datenbank Holds'!R43</f>
        <v>0</v>
      </c>
      <c r="Q41" s="5">
        <f>$E41*'Datenbank Holds'!S43</f>
        <v>0</v>
      </c>
      <c r="R41" s="5">
        <f>$E41*'Datenbank Holds'!T43</f>
        <v>0</v>
      </c>
      <c r="S41" s="5">
        <f>$E41*'Datenbank Holds'!U43</f>
        <v>0</v>
      </c>
      <c r="T41" s="5">
        <f>$E41*'Datenbank Holds'!V43</f>
        <v>0</v>
      </c>
      <c r="U41" s="5">
        <f>$E41*'Datenbank Holds'!W43</f>
        <v>0</v>
      </c>
      <c r="V41" s="5">
        <f>$E41*'Datenbank Holds'!X43</f>
        <v>0</v>
      </c>
      <c r="Y41">
        <f>HOLDS!G50*HOLDS!$E50</f>
        <v>0</v>
      </c>
      <c r="Z41">
        <f>HOLDS!H50*HOLDS!$E50</f>
        <v>0</v>
      </c>
      <c r="AA41">
        <f>HOLDS!I50*HOLDS!$E50</f>
        <v>0</v>
      </c>
      <c r="AB41">
        <f>HOLDS!J50*HOLDS!$E50</f>
        <v>0</v>
      </c>
      <c r="AC41">
        <f>HOLDS!K50*HOLDS!$E50</f>
        <v>0</v>
      </c>
      <c r="AD41">
        <f>HOLDS!L50*HOLDS!$E50</f>
        <v>0</v>
      </c>
      <c r="AE41">
        <f>HOLDS!M50*HOLDS!$E50</f>
        <v>0</v>
      </c>
      <c r="AF41">
        <f>HOLDS!N50*HOLDS!$E50</f>
        <v>0</v>
      </c>
      <c r="AG41">
        <f>HOLDS!O50*HOLDS!$E50</f>
        <v>0</v>
      </c>
      <c r="AH41">
        <f>HOLDS!P50*HOLDS!$E50</f>
        <v>0</v>
      </c>
      <c r="AI41">
        <f>HOLDS!Q50*HOLDS!$E50</f>
        <v>0</v>
      </c>
      <c r="AJ41">
        <f>HOLDS!R50*HOLDS!$E50</f>
        <v>0</v>
      </c>
      <c r="AK41">
        <f>HOLDS!S50*HOLDS!$E50</f>
        <v>0</v>
      </c>
      <c r="AL41">
        <f>HOLDS!T50*HOLDS!$E50</f>
        <v>0</v>
      </c>
      <c r="AM41">
        <f>HOLDS!U50*HOLDS!$E50</f>
        <v>0</v>
      </c>
      <c r="AN41">
        <f>HOLDS!V50*HOLDS!$E50</f>
        <v>0</v>
      </c>
      <c r="AO41">
        <f>HOLDS!W50*HOLDS!$E50</f>
        <v>0</v>
      </c>
      <c r="AR41">
        <f>SUM(HOLDS!G50:W50)*'Datenbank Holds'!AA43</f>
        <v>0</v>
      </c>
      <c r="AS41">
        <f>SUM(HOLDS!G50:W50)*'Datenbank Holds'!AC43</f>
        <v>0</v>
      </c>
      <c r="AV41">
        <f>SUM(HOLDS!G50:W50)*'Datenbank Holds'!AF43</f>
        <v>0</v>
      </c>
    </row>
    <row r="42" spans="2:48" ht="19.5" thickBot="1" x14ac:dyDescent="0.35">
      <c r="B42" t="str">
        <f>PROPER(VLOOKUP(C42,'Datenbank Holds'!B:AI,26,FALSE))</f>
        <v>58,31</v>
      </c>
      <c r="C42" s="123" t="s">
        <v>1026</v>
      </c>
      <c r="D42" s="49" t="str">
        <f>PROPER(VLOOKUP(C42,'Datenbank Holds'!B:C,2,FALSE))</f>
        <v>Bones (Pu) Footholds 1</v>
      </c>
      <c r="E42" s="1">
        <f>SUM(HOLDS!G51:W51)</f>
        <v>0</v>
      </c>
      <c r="F42" s="5">
        <f>$E42*'Datenbank Holds'!H44</f>
        <v>0</v>
      </c>
      <c r="G42" s="5">
        <f>$E42*'Datenbank Holds'!I44</f>
        <v>0</v>
      </c>
      <c r="H42" s="5">
        <f>$E42*'Datenbank Holds'!J44</f>
        <v>0</v>
      </c>
      <c r="I42" s="5">
        <f>$E42*'Datenbank Holds'!K44</f>
        <v>0</v>
      </c>
      <c r="J42" s="5">
        <f>$E42*'Datenbank Holds'!L44</f>
        <v>0</v>
      </c>
      <c r="K42" s="5">
        <f>$E42*'Datenbank Holds'!M44</f>
        <v>0</v>
      </c>
      <c r="L42" s="5">
        <f>$E42*'Datenbank Holds'!N44</f>
        <v>0</v>
      </c>
      <c r="M42" s="5">
        <f>$E42*'Datenbank Holds'!O44</f>
        <v>0</v>
      </c>
      <c r="N42" s="5">
        <f>$E42*'Datenbank Holds'!P44</f>
        <v>0</v>
      </c>
      <c r="O42" s="5">
        <f>$E42*'Datenbank Holds'!Q44</f>
        <v>0</v>
      </c>
      <c r="P42" s="5">
        <f>$E42*'Datenbank Holds'!R44</f>
        <v>0</v>
      </c>
      <c r="Q42" s="5">
        <f>$E42*'Datenbank Holds'!S44</f>
        <v>0</v>
      </c>
      <c r="R42" s="5">
        <f>$E42*'Datenbank Holds'!T44</f>
        <v>0</v>
      </c>
      <c r="S42" s="5">
        <f>$E42*'Datenbank Holds'!U44</f>
        <v>0</v>
      </c>
      <c r="T42" s="5">
        <f>$E42*'Datenbank Holds'!V44</f>
        <v>0</v>
      </c>
      <c r="U42" s="5">
        <f>$E42*'Datenbank Holds'!W44</f>
        <v>0</v>
      </c>
      <c r="V42" s="5">
        <f>$E42*'Datenbank Holds'!X44</f>
        <v>0</v>
      </c>
      <c r="Y42">
        <f>HOLDS!G51*HOLDS!$E51</f>
        <v>0</v>
      </c>
      <c r="Z42">
        <f>HOLDS!H51*HOLDS!$E51</f>
        <v>0</v>
      </c>
      <c r="AA42">
        <f>HOLDS!I51*HOLDS!$E51</f>
        <v>0</v>
      </c>
      <c r="AB42">
        <f>HOLDS!J51*HOLDS!$E51</f>
        <v>0</v>
      </c>
      <c r="AC42">
        <f>HOLDS!K51*HOLDS!$E51</f>
        <v>0</v>
      </c>
      <c r="AD42">
        <f>HOLDS!L51*HOLDS!$E51</f>
        <v>0</v>
      </c>
      <c r="AE42">
        <f>HOLDS!M51*HOLDS!$E51</f>
        <v>0</v>
      </c>
      <c r="AF42">
        <f>HOLDS!N51*HOLDS!$E51</f>
        <v>0</v>
      </c>
      <c r="AG42">
        <f>HOLDS!O51*HOLDS!$E51</f>
        <v>0</v>
      </c>
      <c r="AH42">
        <f>HOLDS!P51*HOLDS!$E51</f>
        <v>0</v>
      </c>
      <c r="AI42">
        <f>HOLDS!Q51*HOLDS!$E51</f>
        <v>0</v>
      </c>
      <c r="AJ42">
        <f>HOLDS!R51*HOLDS!$E51</f>
        <v>0</v>
      </c>
      <c r="AK42">
        <f>HOLDS!S51*HOLDS!$E51</f>
        <v>0</v>
      </c>
      <c r="AL42">
        <f>HOLDS!T51*HOLDS!$E51</f>
        <v>0</v>
      </c>
      <c r="AM42">
        <f>HOLDS!U51*HOLDS!$E51</f>
        <v>0</v>
      </c>
      <c r="AN42">
        <f>HOLDS!V51*HOLDS!$E51</f>
        <v>0</v>
      </c>
      <c r="AO42">
        <f>HOLDS!W51*HOLDS!$E51</f>
        <v>0</v>
      </c>
      <c r="AR42">
        <f>SUM(HOLDS!G51:W51)*'Datenbank Holds'!AA44</f>
        <v>0</v>
      </c>
      <c r="AS42">
        <f>SUM(HOLDS!G51:W51)*'Datenbank Holds'!AC44</f>
        <v>0</v>
      </c>
      <c r="AV42">
        <f>SUM(HOLDS!G51:W51)*'Datenbank Holds'!AF44</f>
        <v>0</v>
      </c>
    </row>
    <row r="43" spans="2:48" ht="19.5" thickBot="1" x14ac:dyDescent="0.35">
      <c r="B43" t="str">
        <f>PROPER(VLOOKUP(C43,'Datenbank Holds'!B:AI,26,FALSE))</f>
        <v>82,11</v>
      </c>
      <c r="C43" s="123" t="s">
        <v>1027</v>
      </c>
      <c r="D43" s="49" t="str">
        <f>PROPER(VLOOKUP(C43,'Datenbank Holds'!B:C,2,FALSE))</f>
        <v>Bones (Pu) Footholds 2</v>
      </c>
      <c r="E43" s="1">
        <f>SUM(HOLDS!G52:W52)</f>
        <v>0</v>
      </c>
      <c r="F43" s="5">
        <f>$E43*'Datenbank Holds'!H45</f>
        <v>0</v>
      </c>
      <c r="G43" s="5">
        <f>$E43*'Datenbank Holds'!I45</f>
        <v>0</v>
      </c>
      <c r="H43" s="5">
        <f>$E43*'Datenbank Holds'!J45</f>
        <v>0</v>
      </c>
      <c r="I43" s="5">
        <f>$E43*'Datenbank Holds'!K45</f>
        <v>0</v>
      </c>
      <c r="J43" s="5">
        <f>$E43*'Datenbank Holds'!L45</f>
        <v>0</v>
      </c>
      <c r="K43" s="5">
        <f>$E43*'Datenbank Holds'!M45</f>
        <v>0</v>
      </c>
      <c r="L43" s="5">
        <f>$E43*'Datenbank Holds'!N45</f>
        <v>0</v>
      </c>
      <c r="M43" s="5">
        <f>$E43*'Datenbank Holds'!O45</f>
        <v>0</v>
      </c>
      <c r="N43" s="5">
        <f>$E43*'Datenbank Holds'!P45</f>
        <v>0</v>
      </c>
      <c r="O43" s="5">
        <f>$E43*'Datenbank Holds'!Q45</f>
        <v>0</v>
      </c>
      <c r="P43" s="5">
        <f>$E43*'Datenbank Holds'!R45</f>
        <v>0</v>
      </c>
      <c r="Q43" s="5">
        <f>$E43*'Datenbank Holds'!S45</f>
        <v>0</v>
      </c>
      <c r="R43" s="5">
        <f>$E43*'Datenbank Holds'!T45</f>
        <v>0</v>
      </c>
      <c r="S43" s="5">
        <f>$E43*'Datenbank Holds'!U45</f>
        <v>0</v>
      </c>
      <c r="T43" s="5">
        <f>$E43*'Datenbank Holds'!V45</f>
        <v>0</v>
      </c>
      <c r="U43" s="5">
        <f>$E43*'Datenbank Holds'!W45</f>
        <v>0</v>
      </c>
      <c r="V43" s="5">
        <f>$E43*'Datenbank Holds'!X45</f>
        <v>0</v>
      </c>
      <c r="Y43">
        <f>HOLDS!G52*HOLDS!$E52</f>
        <v>0</v>
      </c>
      <c r="Z43">
        <f>HOLDS!H52*HOLDS!$E52</f>
        <v>0</v>
      </c>
      <c r="AA43">
        <f>HOLDS!I52*HOLDS!$E52</f>
        <v>0</v>
      </c>
      <c r="AB43">
        <f>HOLDS!J52*HOLDS!$E52</f>
        <v>0</v>
      </c>
      <c r="AC43">
        <f>HOLDS!K52*HOLDS!$E52</f>
        <v>0</v>
      </c>
      <c r="AD43">
        <f>HOLDS!L52*HOLDS!$E52</f>
        <v>0</v>
      </c>
      <c r="AE43">
        <f>HOLDS!M52*HOLDS!$E52</f>
        <v>0</v>
      </c>
      <c r="AF43">
        <f>HOLDS!N52*HOLDS!$E52</f>
        <v>0</v>
      </c>
      <c r="AG43">
        <f>HOLDS!O52*HOLDS!$E52</f>
        <v>0</v>
      </c>
      <c r="AH43">
        <f>HOLDS!P52*HOLDS!$E52</f>
        <v>0</v>
      </c>
      <c r="AI43">
        <f>HOLDS!Q52*HOLDS!$E52</f>
        <v>0</v>
      </c>
      <c r="AJ43">
        <f>HOLDS!R52*HOLDS!$E52</f>
        <v>0</v>
      </c>
      <c r="AK43">
        <f>HOLDS!S52*HOLDS!$E52</f>
        <v>0</v>
      </c>
      <c r="AL43">
        <f>HOLDS!T52*HOLDS!$E52</f>
        <v>0</v>
      </c>
      <c r="AM43">
        <f>HOLDS!U52*HOLDS!$E52</f>
        <v>0</v>
      </c>
      <c r="AN43">
        <f>HOLDS!V52*HOLDS!$E52</f>
        <v>0</v>
      </c>
      <c r="AO43">
        <f>HOLDS!W52*HOLDS!$E52</f>
        <v>0</v>
      </c>
      <c r="AR43">
        <f>SUM(HOLDS!G52:W52)*'Datenbank Holds'!AA45</f>
        <v>0</v>
      </c>
      <c r="AS43">
        <f>SUM(HOLDS!G52:W52)*'Datenbank Holds'!AC45</f>
        <v>0</v>
      </c>
      <c r="AV43">
        <f>SUM(HOLDS!G52:W52)*'Datenbank Holds'!AF45</f>
        <v>0</v>
      </c>
    </row>
    <row r="44" spans="2:48" ht="19.5" thickBot="1" x14ac:dyDescent="0.35">
      <c r="B44" t="str">
        <f>PROPER(VLOOKUP(C44,'Datenbank Holds'!B:AI,26,FALSE))</f>
        <v>1125,978</v>
      </c>
      <c r="C44" s="113" t="s">
        <v>479</v>
      </c>
      <c r="D44" s="49" t="str">
        <f>PROPER(VLOOKUP(C44,'Datenbank Holds'!B:C,2,FALSE))</f>
        <v>Northern Lights Set (4-19)</v>
      </c>
      <c r="E44" s="1">
        <f>SUM(HOLDS!G53:W53)</f>
        <v>0</v>
      </c>
      <c r="F44" s="5">
        <f>$E44*'Datenbank Holds'!H46</f>
        <v>0</v>
      </c>
      <c r="G44" s="5">
        <f>$E44*'Datenbank Holds'!I46</f>
        <v>0</v>
      </c>
      <c r="H44" s="5">
        <f>$E44*'Datenbank Holds'!J46</f>
        <v>0</v>
      </c>
      <c r="I44" s="5">
        <f>$E44*'Datenbank Holds'!K46</f>
        <v>0</v>
      </c>
      <c r="J44" s="5">
        <f>$E44*'Datenbank Holds'!L46</f>
        <v>0</v>
      </c>
      <c r="K44" s="5">
        <f>$E44*'Datenbank Holds'!M46</f>
        <v>0</v>
      </c>
      <c r="L44" s="5">
        <f>$E44*'Datenbank Holds'!N46</f>
        <v>0</v>
      </c>
      <c r="M44" s="5">
        <f>$E44*'Datenbank Holds'!O46</f>
        <v>0</v>
      </c>
      <c r="N44" s="5">
        <f>$E44*'Datenbank Holds'!P46</f>
        <v>0</v>
      </c>
      <c r="O44" s="5">
        <f>$E44*'Datenbank Holds'!Q46</f>
        <v>0</v>
      </c>
      <c r="P44" s="5">
        <f>$E44*'Datenbank Holds'!R46</f>
        <v>0</v>
      </c>
      <c r="Q44" s="5">
        <f>$E44*'Datenbank Holds'!S46</f>
        <v>0</v>
      </c>
      <c r="R44" s="5">
        <f>$E44*'Datenbank Holds'!T46</f>
        <v>0</v>
      </c>
      <c r="S44" s="5">
        <f>$E44*'Datenbank Holds'!U46</f>
        <v>0</v>
      </c>
      <c r="T44" s="5">
        <f>$E44*'Datenbank Holds'!V46</f>
        <v>0</v>
      </c>
      <c r="U44" s="5">
        <f>$E44*'Datenbank Holds'!W46</f>
        <v>0</v>
      </c>
      <c r="V44" s="5">
        <f>$E44*'Datenbank Holds'!X46</f>
        <v>0</v>
      </c>
      <c r="Y44">
        <f>HOLDS!G53*HOLDS!$E53</f>
        <v>0</v>
      </c>
      <c r="Z44">
        <f>HOLDS!H53*HOLDS!$E53</f>
        <v>0</v>
      </c>
      <c r="AA44">
        <f>HOLDS!I53*HOLDS!$E53</f>
        <v>0</v>
      </c>
      <c r="AB44">
        <f>HOLDS!J53*HOLDS!$E53</f>
        <v>0</v>
      </c>
      <c r="AC44">
        <f>HOLDS!K53*HOLDS!$E53</f>
        <v>0</v>
      </c>
      <c r="AD44">
        <f>HOLDS!L53*HOLDS!$E53</f>
        <v>0</v>
      </c>
      <c r="AE44">
        <f>HOLDS!M53*HOLDS!$E53</f>
        <v>0</v>
      </c>
      <c r="AF44">
        <f>HOLDS!N53*HOLDS!$E53</f>
        <v>0</v>
      </c>
      <c r="AG44">
        <f>HOLDS!O53*HOLDS!$E53</f>
        <v>0</v>
      </c>
      <c r="AH44">
        <f>HOLDS!P53*HOLDS!$E53</f>
        <v>0</v>
      </c>
      <c r="AI44">
        <f>HOLDS!Q53*HOLDS!$E53</f>
        <v>0</v>
      </c>
      <c r="AJ44">
        <f>HOLDS!R53*HOLDS!$E53</f>
        <v>0</v>
      </c>
      <c r="AK44">
        <f>HOLDS!S53*HOLDS!$E53</f>
        <v>0</v>
      </c>
      <c r="AL44">
        <f>HOLDS!T53*HOLDS!$E53</f>
        <v>0</v>
      </c>
      <c r="AM44">
        <f>HOLDS!U53*HOLDS!$E53</f>
        <v>0</v>
      </c>
      <c r="AN44">
        <f>HOLDS!V53*HOLDS!$E53</f>
        <v>0</v>
      </c>
      <c r="AO44">
        <f>HOLDS!W53*HOLDS!$E53</f>
        <v>0</v>
      </c>
      <c r="AR44">
        <f>SUM(HOLDS!G53:W53)*'Datenbank Holds'!AA46</f>
        <v>0</v>
      </c>
      <c r="AS44">
        <f>SUM(HOLDS!G53:W53)*'Datenbank Holds'!AC46</f>
        <v>0</v>
      </c>
      <c r="AV44">
        <f>SUM(HOLDS!G53:W53)*'Datenbank Holds'!AF46</f>
        <v>0</v>
      </c>
    </row>
    <row r="45" spans="2:48" ht="19.5" thickBot="1" x14ac:dyDescent="0.35">
      <c r="B45" t="str">
        <f>PROPER(VLOOKUP(C45,'Datenbank Holds'!B:AI,26,FALSE))</f>
        <v>173,74</v>
      </c>
      <c r="C45" s="114" t="s">
        <v>239</v>
      </c>
      <c r="D45" s="49" t="str">
        <f>PROPER(VLOOKUP(C45,'Datenbank Holds'!B:C,2,FALSE))</f>
        <v>Northern Lights 1</v>
      </c>
      <c r="E45" s="1">
        <f>SUM(HOLDS!G54:W54)</f>
        <v>0</v>
      </c>
      <c r="F45" s="5">
        <f>$E45*'Datenbank Holds'!H47</f>
        <v>0</v>
      </c>
      <c r="G45" s="5">
        <f>$E45*'Datenbank Holds'!I47</f>
        <v>0</v>
      </c>
      <c r="H45" s="5">
        <f>$E45*'Datenbank Holds'!J47</f>
        <v>0</v>
      </c>
      <c r="I45" s="5">
        <f>$E45*'Datenbank Holds'!K47</f>
        <v>0</v>
      </c>
      <c r="J45" s="5">
        <f>$E45*'Datenbank Holds'!L47</f>
        <v>0</v>
      </c>
      <c r="K45" s="5">
        <f>$E45*'Datenbank Holds'!M47</f>
        <v>0</v>
      </c>
      <c r="L45" s="5">
        <f>$E45*'Datenbank Holds'!N47</f>
        <v>0</v>
      </c>
      <c r="M45" s="5">
        <f>$E45*'Datenbank Holds'!O47</f>
        <v>0</v>
      </c>
      <c r="N45" s="5">
        <f>$E45*'Datenbank Holds'!P47</f>
        <v>0</v>
      </c>
      <c r="O45" s="5">
        <f>$E45*'Datenbank Holds'!Q47</f>
        <v>0</v>
      </c>
      <c r="P45" s="5">
        <f>$E45*'Datenbank Holds'!R47</f>
        <v>0</v>
      </c>
      <c r="Q45" s="5">
        <f>$E45*'Datenbank Holds'!S47</f>
        <v>0</v>
      </c>
      <c r="R45" s="5">
        <f>$E45*'Datenbank Holds'!T47</f>
        <v>0</v>
      </c>
      <c r="S45" s="5">
        <f>$E45*'Datenbank Holds'!U47</f>
        <v>0</v>
      </c>
      <c r="T45" s="5">
        <f>$E45*'Datenbank Holds'!V47</f>
        <v>0</v>
      </c>
      <c r="U45" s="5">
        <f>$E45*'Datenbank Holds'!W47</f>
        <v>0</v>
      </c>
      <c r="V45" s="5">
        <f>$E45*'Datenbank Holds'!X47</f>
        <v>0</v>
      </c>
      <c r="Y45">
        <f>HOLDS!G54*HOLDS!$E54</f>
        <v>0</v>
      </c>
      <c r="Z45">
        <f>HOLDS!H54*HOLDS!$E54</f>
        <v>0</v>
      </c>
      <c r="AA45">
        <f>HOLDS!I54*HOLDS!$E54</f>
        <v>0</v>
      </c>
      <c r="AB45">
        <f>HOLDS!J54*HOLDS!$E54</f>
        <v>0</v>
      </c>
      <c r="AC45">
        <f>HOLDS!K54*HOLDS!$E54</f>
        <v>0</v>
      </c>
      <c r="AD45">
        <f>HOLDS!L54*HOLDS!$E54</f>
        <v>0</v>
      </c>
      <c r="AE45">
        <f>HOLDS!M54*HOLDS!$E54</f>
        <v>0</v>
      </c>
      <c r="AF45">
        <f>HOLDS!N54*HOLDS!$E54</f>
        <v>0</v>
      </c>
      <c r="AG45">
        <f>HOLDS!O54*HOLDS!$E54</f>
        <v>0</v>
      </c>
      <c r="AH45">
        <f>HOLDS!P54*HOLDS!$E54</f>
        <v>0</v>
      </c>
      <c r="AI45">
        <f>HOLDS!Q54*HOLDS!$E54</f>
        <v>0</v>
      </c>
      <c r="AJ45">
        <f>HOLDS!R54*HOLDS!$E54</f>
        <v>0</v>
      </c>
      <c r="AK45">
        <f>HOLDS!S54*HOLDS!$E54</f>
        <v>0</v>
      </c>
      <c r="AL45">
        <f>HOLDS!T54*HOLDS!$E54</f>
        <v>0</v>
      </c>
      <c r="AM45">
        <f>HOLDS!U54*HOLDS!$E54</f>
        <v>0</v>
      </c>
      <c r="AN45">
        <f>HOLDS!V54*HOLDS!$E54</f>
        <v>0</v>
      </c>
      <c r="AO45">
        <f>HOLDS!W54*HOLDS!$E54</f>
        <v>0</v>
      </c>
      <c r="AR45">
        <f>SUM(HOLDS!G54:W54)*'Datenbank Holds'!AA47</f>
        <v>0</v>
      </c>
      <c r="AS45">
        <f>SUM(HOLDS!G54:W54)*'Datenbank Holds'!AC47</f>
        <v>0</v>
      </c>
      <c r="AV45">
        <f>SUM(HOLDS!G54:W54)*'Datenbank Holds'!AF47</f>
        <v>0</v>
      </c>
    </row>
    <row r="46" spans="2:48" ht="19.5" thickBot="1" x14ac:dyDescent="0.35">
      <c r="B46" t="str">
        <f>PROPER(VLOOKUP(C46,'Datenbank Holds'!B:AI,26,FALSE))</f>
        <v>165,41</v>
      </c>
      <c r="C46" s="114" t="s">
        <v>240</v>
      </c>
      <c r="D46" s="49" t="str">
        <f>PROPER(VLOOKUP(C46,'Datenbank Holds'!B:C,2,FALSE))</f>
        <v>Northern Lights 2</v>
      </c>
      <c r="E46" s="1">
        <f>SUM(HOLDS!G55:W55)</f>
        <v>0</v>
      </c>
      <c r="F46" s="5">
        <f>$E46*'Datenbank Holds'!H48</f>
        <v>0</v>
      </c>
      <c r="G46" s="5">
        <f>$E46*'Datenbank Holds'!I48</f>
        <v>0</v>
      </c>
      <c r="H46" s="5">
        <f>$E46*'Datenbank Holds'!J48</f>
        <v>0</v>
      </c>
      <c r="I46" s="5">
        <f>$E46*'Datenbank Holds'!K48</f>
        <v>0</v>
      </c>
      <c r="J46" s="5">
        <f>$E46*'Datenbank Holds'!L48</f>
        <v>0</v>
      </c>
      <c r="K46" s="5">
        <f>$E46*'Datenbank Holds'!M48</f>
        <v>0</v>
      </c>
      <c r="L46" s="5">
        <f>$E46*'Datenbank Holds'!N48</f>
        <v>0</v>
      </c>
      <c r="M46" s="5">
        <f>$E46*'Datenbank Holds'!O48</f>
        <v>0</v>
      </c>
      <c r="N46" s="5">
        <f>$E46*'Datenbank Holds'!P48</f>
        <v>0</v>
      </c>
      <c r="O46" s="5">
        <f>$E46*'Datenbank Holds'!Q48</f>
        <v>0</v>
      </c>
      <c r="P46" s="5">
        <f>$E46*'Datenbank Holds'!R48</f>
        <v>0</v>
      </c>
      <c r="Q46" s="5">
        <f>$E46*'Datenbank Holds'!S48</f>
        <v>0</v>
      </c>
      <c r="R46" s="5">
        <f>$E46*'Datenbank Holds'!T48</f>
        <v>0</v>
      </c>
      <c r="S46" s="5">
        <f>$E46*'Datenbank Holds'!U48</f>
        <v>0</v>
      </c>
      <c r="T46" s="5">
        <f>$E46*'Datenbank Holds'!V48</f>
        <v>0</v>
      </c>
      <c r="U46" s="5">
        <f>$E46*'Datenbank Holds'!W48</f>
        <v>0</v>
      </c>
      <c r="V46" s="5">
        <f>$E46*'Datenbank Holds'!X48</f>
        <v>0</v>
      </c>
      <c r="Y46">
        <f>HOLDS!G55*HOLDS!$E55</f>
        <v>0</v>
      </c>
      <c r="Z46">
        <f>HOLDS!H55*HOLDS!$E55</f>
        <v>0</v>
      </c>
      <c r="AA46">
        <f>HOLDS!I55*HOLDS!$E55</f>
        <v>0</v>
      </c>
      <c r="AB46">
        <f>HOLDS!J55*HOLDS!$E55</f>
        <v>0</v>
      </c>
      <c r="AC46">
        <f>HOLDS!K55*HOLDS!$E55</f>
        <v>0</v>
      </c>
      <c r="AD46">
        <f>HOLDS!L55*HOLDS!$E55</f>
        <v>0</v>
      </c>
      <c r="AE46">
        <f>HOLDS!M55*HOLDS!$E55</f>
        <v>0</v>
      </c>
      <c r="AF46">
        <f>HOLDS!N55*HOLDS!$E55</f>
        <v>0</v>
      </c>
      <c r="AG46">
        <f>HOLDS!O55*HOLDS!$E55</f>
        <v>0</v>
      </c>
      <c r="AH46">
        <f>HOLDS!P55*HOLDS!$E55</f>
        <v>0</v>
      </c>
      <c r="AI46">
        <f>HOLDS!Q55*HOLDS!$E55</f>
        <v>0</v>
      </c>
      <c r="AJ46">
        <f>HOLDS!R55*HOLDS!$E55</f>
        <v>0</v>
      </c>
      <c r="AK46">
        <f>HOLDS!S55*HOLDS!$E55</f>
        <v>0</v>
      </c>
      <c r="AL46">
        <f>HOLDS!T55*HOLDS!$E55</f>
        <v>0</v>
      </c>
      <c r="AM46">
        <f>HOLDS!U55*HOLDS!$E55</f>
        <v>0</v>
      </c>
      <c r="AN46">
        <f>HOLDS!V55*HOLDS!$E55</f>
        <v>0</v>
      </c>
      <c r="AO46">
        <f>HOLDS!W55*HOLDS!$E55</f>
        <v>0</v>
      </c>
      <c r="AR46">
        <f>SUM(HOLDS!G55:W55)*'Datenbank Holds'!AA48</f>
        <v>0</v>
      </c>
      <c r="AS46">
        <f>SUM(HOLDS!G55:W55)*'Datenbank Holds'!AC48</f>
        <v>0</v>
      </c>
      <c r="AV46">
        <f>SUM(HOLDS!G55:W55)*'Datenbank Holds'!AF48</f>
        <v>0</v>
      </c>
    </row>
    <row r="47" spans="2:48" ht="19.5" thickBot="1" x14ac:dyDescent="0.35">
      <c r="B47" t="str">
        <f>PROPER(VLOOKUP(C47,'Datenbank Holds'!B:AI,26,FALSE))</f>
        <v>108,29</v>
      </c>
      <c r="C47" s="114" t="s">
        <v>241</v>
      </c>
      <c r="D47" s="49" t="str">
        <f>PROPER(VLOOKUP(C47,'Datenbank Holds'!B:C,2,FALSE))</f>
        <v>Northern Lights 3</v>
      </c>
      <c r="E47" s="1">
        <f>SUM(HOLDS!G56:W56)</f>
        <v>0</v>
      </c>
      <c r="F47" s="5">
        <f>$E47*'Datenbank Holds'!H49</f>
        <v>0</v>
      </c>
      <c r="G47" s="5">
        <f>$E47*'Datenbank Holds'!I49</f>
        <v>0</v>
      </c>
      <c r="H47" s="5">
        <f>$E47*'Datenbank Holds'!J49</f>
        <v>0</v>
      </c>
      <c r="I47" s="5">
        <f>$E47*'Datenbank Holds'!K49</f>
        <v>0</v>
      </c>
      <c r="J47" s="5">
        <f>$E47*'Datenbank Holds'!L49</f>
        <v>0</v>
      </c>
      <c r="K47" s="5">
        <f>$E47*'Datenbank Holds'!M49</f>
        <v>0</v>
      </c>
      <c r="L47" s="5">
        <f>$E47*'Datenbank Holds'!N49</f>
        <v>0</v>
      </c>
      <c r="M47" s="5">
        <f>$E47*'Datenbank Holds'!O49</f>
        <v>0</v>
      </c>
      <c r="N47" s="5">
        <f>$E47*'Datenbank Holds'!P49</f>
        <v>0</v>
      </c>
      <c r="O47" s="5">
        <f>$E47*'Datenbank Holds'!Q49</f>
        <v>0</v>
      </c>
      <c r="P47" s="5">
        <f>$E47*'Datenbank Holds'!R49</f>
        <v>0</v>
      </c>
      <c r="Q47" s="5">
        <f>$E47*'Datenbank Holds'!S49</f>
        <v>0</v>
      </c>
      <c r="R47" s="5">
        <f>$E47*'Datenbank Holds'!T49</f>
        <v>0</v>
      </c>
      <c r="S47" s="5">
        <f>$E47*'Datenbank Holds'!U49</f>
        <v>0</v>
      </c>
      <c r="T47" s="5">
        <f>$E47*'Datenbank Holds'!V49</f>
        <v>0</v>
      </c>
      <c r="U47" s="5">
        <f>$E47*'Datenbank Holds'!W49</f>
        <v>0</v>
      </c>
      <c r="V47" s="5">
        <f>$E47*'Datenbank Holds'!X49</f>
        <v>0</v>
      </c>
      <c r="Y47">
        <f>HOLDS!G56*HOLDS!$E56</f>
        <v>0</v>
      </c>
      <c r="Z47">
        <f>HOLDS!H56*HOLDS!$E56</f>
        <v>0</v>
      </c>
      <c r="AA47">
        <f>HOLDS!I56*HOLDS!$E56</f>
        <v>0</v>
      </c>
      <c r="AB47">
        <f>HOLDS!J56*HOLDS!$E56</f>
        <v>0</v>
      </c>
      <c r="AC47">
        <f>HOLDS!K56*HOLDS!$E56</f>
        <v>0</v>
      </c>
      <c r="AD47">
        <f>HOLDS!L56*HOLDS!$E56</f>
        <v>0</v>
      </c>
      <c r="AE47">
        <f>HOLDS!M56*HOLDS!$E56</f>
        <v>0</v>
      </c>
      <c r="AF47">
        <f>HOLDS!N56*HOLDS!$E56</f>
        <v>0</v>
      </c>
      <c r="AG47">
        <f>HOLDS!O56*HOLDS!$E56</f>
        <v>0</v>
      </c>
      <c r="AH47">
        <f>HOLDS!P56*HOLDS!$E56</f>
        <v>0</v>
      </c>
      <c r="AI47">
        <f>HOLDS!Q56*HOLDS!$E56</f>
        <v>0</v>
      </c>
      <c r="AJ47">
        <f>HOLDS!R56*HOLDS!$E56</f>
        <v>0</v>
      </c>
      <c r="AK47">
        <f>HOLDS!S56*HOLDS!$E56</f>
        <v>0</v>
      </c>
      <c r="AL47">
        <f>HOLDS!T56*HOLDS!$E56</f>
        <v>0</v>
      </c>
      <c r="AM47">
        <f>HOLDS!U56*HOLDS!$E56</f>
        <v>0</v>
      </c>
      <c r="AN47">
        <f>HOLDS!V56*HOLDS!$E56</f>
        <v>0</v>
      </c>
      <c r="AO47">
        <f>HOLDS!W56*HOLDS!$E56</f>
        <v>0</v>
      </c>
      <c r="AR47">
        <f>SUM(HOLDS!G56:W56)*'Datenbank Holds'!AA49</f>
        <v>0</v>
      </c>
      <c r="AS47">
        <f>SUM(HOLDS!G56:W56)*'Datenbank Holds'!AC49</f>
        <v>0</v>
      </c>
      <c r="AV47">
        <f>SUM(HOLDS!G56:W56)*'Datenbank Holds'!AF49</f>
        <v>0</v>
      </c>
    </row>
    <row r="48" spans="2:48" ht="19.5" thickBot="1" x14ac:dyDescent="0.35">
      <c r="B48" t="str">
        <f>PROPER(VLOOKUP(C48,'Datenbank Holds'!B:AI,26,FALSE))</f>
        <v>148,75</v>
      </c>
      <c r="C48" s="114" t="s">
        <v>242</v>
      </c>
      <c r="D48" s="49" t="str">
        <f>PROPER(VLOOKUP(C48,'Datenbank Holds'!B:C,2,FALSE))</f>
        <v>Northern Lights 4</v>
      </c>
      <c r="E48" s="1">
        <f>SUM(HOLDS!G57:W57)</f>
        <v>0</v>
      </c>
      <c r="F48" s="5">
        <f>$E48*'Datenbank Holds'!H50</f>
        <v>0</v>
      </c>
      <c r="G48" s="5">
        <f>$E48*'Datenbank Holds'!I50</f>
        <v>0</v>
      </c>
      <c r="H48" s="5">
        <f>$E48*'Datenbank Holds'!J50</f>
        <v>0</v>
      </c>
      <c r="I48" s="5">
        <f>$E48*'Datenbank Holds'!K50</f>
        <v>0</v>
      </c>
      <c r="J48" s="5">
        <f>$E48*'Datenbank Holds'!L50</f>
        <v>0</v>
      </c>
      <c r="K48" s="5">
        <f>$E48*'Datenbank Holds'!M50</f>
        <v>0</v>
      </c>
      <c r="L48" s="5">
        <f>$E48*'Datenbank Holds'!N50</f>
        <v>0</v>
      </c>
      <c r="M48" s="5">
        <f>$E48*'Datenbank Holds'!O50</f>
        <v>0</v>
      </c>
      <c r="N48" s="5">
        <f>$E48*'Datenbank Holds'!P50</f>
        <v>0</v>
      </c>
      <c r="O48" s="5">
        <f>$E48*'Datenbank Holds'!Q50</f>
        <v>0</v>
      </c>
      <c r="P48" s="5">
        <f>$E48*'Datenbank Holds'!R50</f>
        <v>0</v>
      </c>
      <c r="Q48" s="5">
        <f>$E48*'Datenbank Holds'!S50</f>
        <v>0</v>
      </c>
      <c r="R48" s="5">
        <f>$E48*'Datenbank Holds'!T50</f>
        <v>0</v>
      </c>
      <c r="S48" s="5">
        <f>$E48*'Datenbank Holds'!U50</f>
        <v>0</v>
      </c>
      <c r="T48" s="5">
        <f>$E48*'Datenbank Holds'!V50</f>
        <v>0</v>
      </c>
      <c r="U48" s="5">
        <f>$E48*'Datenbank Holds'!W50</f>
        <v>0</v>
      </c>
      <c r="V48" s="5">
        <f>$E48*'Datenbank Holds'!X50</f>
        <v>0</v>
      </c>
      <c r="Y48">
        <f>HOLDS!G57*HOLDS!$E57</f>
        <v>0</v>
      </c>
      <c r="Z48">
        <f>HOLDS!H57*HOLDS!$E57</f>
        <v>0</v>
      </c>
      <c r="AA48">
        <f>HOLDS!I57*HOLDS!$E57</f>
        <v>0</v>
      </c>
      <c r="AB48">
        <f>HOLDS!J57*HOLDS!$E57</f>
        <v>0</v>
      </c>
      <c r="AC48">
        <f>HOLDS!K57*HOLDS!$E57</f>
        <v>0</v>
      </c>
      <c r="AD48">
        <f>HOLDS!L57*HOLDS!$E57</f>
        <v>0</v>
      </c>
      <c r="AE48">
        <f>HOLDS!M57*HOLDS!$E57</f>
        <v>0</v>
      </c>
      <c r="AF48">
        <f>HOLDS!N57*HOLDS!$E57</f>
        <v>0</v>
      </c>
      <c r="AG48">
        <f>HOLDS!O57*HOLDS!$E57</f>
        <v>0</v>
      </c>
      <c r="AH48">
        <f>HOLDS!P57*HOLDS!$E57</f>
        <v>0</v>
      </c>
      <c r="AI48">
        <f>HOLDS!Q57*HOLDS!$E57</f>
        <v>0</v>
      </c>
      <c r="AJ48">
        <f>HOLDS!R57*HOLDS!$E57</f>
        <v>0</v>
      </c>
      <c r="AK48">
        <f>HOLDS!S57*HOLDS!$E57</f>
        <v>0</v>
      </c>
      <c r="AL48">
        <f>HOLDS!T57*HOLDS!$E57</f>
        <v>0</v>
      </c>
      <c r="AM48">
        <f>HOLDS!U57*HOLDS!$E57</f>
        <v>0</v>
      </c>
      <c r="AN48">
        <f>HOLDS!V57*HOLDS!$E57</f>
        <v>0</v>
      </c>
      <c r="AO48">
        <f>HOLDS!W57*HOLDS!$E57</f>
        <v>0</v>
      </c>
      <c r="AR48">
        <f>SUM(HOLDS!G57:W57)*'Datenbank Holds'!AA50</f>
        <v>0</v>
      </c>
      <c r="AS48">
        <f>SUM(HOLDS!G57:W57)*'Datenbank Holds'!AC50</f>
        <v>0</v>
      </c>
      <c r="AV48">
        <f>SUM(HOLDS!G57:W57)*'Datenbank Holds'!AF50</f>
        <v>0</v>
      </c>
    </row>
    <row r="49" spans="2:48" ht="19.5" thickBot="1" x14ac:dyDescent="0.35">
      <c r="B49" t="str">
        <f>PROPER(VLOOKUP(C49,'Datenbank Holds'!B:AI,26,FALSE))</f>
        <v>86,87</v>
      </c>
      <c r="C49" s="114" t="s">
        <v>245</v>
      </c>
      <c r="D49" s="49" t="str">
        <f>PROPER(VLOOKUP(C49,'Datenbank Holds'!B:C,2,FALSE))</f>
        <v>Northern Lights 5</v>
      </c>
      <c r="E49" s="1">
        <f>SUM(HOLDS!G58:W58)</f>
        <v>0</v>
      </c>
      <c r="F49" s="5">
        <f>$E49*'Datenbank Holds'!H51</f>
        <v>0</v>
      </c>
      <c r="G49" s="5">
        <f>$E49*'Datenbank Holds'!I51</f>
        <v>0</v>
      </c>
      <c r="H49" s="5">
        <f>$E49*'Datenbank Holds'!J51</f>
        <v>0</v>
      </c>
      <c r="I49" s="5">
        <f>$E49*'Datenbank Holds'!K51</f>
        <v>0</v>
      </c>
      <c r="J49" s="5">
        <f>$E49*'Datenbank Holds'!L51</f>
        <v>0</v>
      </c>
      <c r="K49" s="5">
        <f>$E49*'Datenbank Holds'!M51</f>
        <v>0</v>
      </c>
      <c r="L49" s="5">
        <f>$E49*'Datenbank Holds'!N51</f>
        <v>0</v>
      </c>
      <c r="M49" s="5">
        <f>$E49*'Datenbank Holds'!O51</f>
        <v>0</v>
      </c>
      <c r="N49" s="5">
        <f>$E49*'Datenbank Holds'!P51</f>
        <v>0</v>
      </c>
      <c r="O49" s="5">
        <f>$E49*'Datenbank Holds'!Q51</f>
        <v>0</v>
      </c>
      <c r="P49" s="5">
        <f>$E49*'Datenbank Holds'!R51</f>
        <v>0</v>
      </c>
      <c r="Q49" s="5">
        <f>$E49*'Datenbank Holds'!S51</f>
        <v>0</v>
      </c>
      <c r="R49" s="5">
        <f>$E49*'Datenbank Holds'!T51</f>
        <v>0</v>
      </c>
      <c r="S49" s="5">
        <f>$E49*'Datenbank Holds'!U51</f>
        <v>0</v>
      </c>
      <c r="T49" s="5">
        <f>$E49*'Datenbank Holds'!V51</f>
        <v>0</v>
      </c>
      <c r="U49" s="5">
        <f>$E49*'Datenbank Holds'!W51</f>
        <v>0</v>
      </c>
      <c r="V49" s="5">
        <f>$E49*'Datenbank Holds'!X51</f>
        <v>0</v>
      </c>
      <c r="Y49">
        <f>HOLDS!G58*HOLDS!$E58</f>
        <v>0</v>
      </c>
      <c r="Z49">
        <f>HOLDS!H58*HOLDS!$E58</f>
        <v>0</v>
      </c>
      <c r="AA49">
        <f>HOLDS!I58*HOLDS!$E58</f>
        <v>0</v>
      </c>
      <c r="AB49">
        <f>HOLDS!J58*HOLDS!$E58</f>
        <v>0</v>
      </c>
      <c r="AC49">
        <f>HOLDS!K58*HOLDS!$E58</f>
        <v>0</v>
      </c>
      <c r="AD49">
        <f>HOLDS!L58*HOLDS!$E58</f>
        <v>0</v>
      </c>
      <c r="AE49">
        <f>HOLDS!M58*HOLDS!$E58</f>
        <v>0</v>
      </c>
      <c r="AF49">
        <f>HOLDS!N58*HOLDS!$E58</f>
        <v>0</v>
      </c>
      <c r="AG49">
        <f>HOLDS!O58*HOLDS!$E58</f>
        <v>0</v>
      </c>
      <c r="AH49">
        <f>HOLDS!P58*HOLDS!$E58</f>
        <v>0</v>
      </c>
      <c r="AI49">
        <f>HOLDS!Q58*HOLDS!$E58</f>
        <v>0</v>
      </c>
      <c r="AJ49">
        <f>HOLDS!R58*HOLDS!$E58</f>
        <v>0</v>
      </c>
      <c r="AK49">
        <f>HOLDS!S58*HOLDS!$E58</f>
        <v>0</v>
      </c>
      <c r="AL49">
        <f>HOLDS!T58*HOLDS!$E58</f>
        <v>0</v>
      </c>
      <c r="AM49">
        <f>HOLDS!U58*HOLDS!$E58</f>
        <v>0</v>
      </c>
      <c r="AN49">
        <f>HOLDS!V58*HOLDS!$E58</f>
        <v>0</v>
      </c>
      <c r="AO49">
        <f>HOLDS!W58*HOLDS!$E58</f>
        <v>0</v>
      </c>
      <c r="AR49">
        <f>SUM(HOLDS!G58:W58)*'Datenbank Holds'!AA51</f>
        <v>0</v>
      </c>
      <c r="AS49">
        <f>SUM(HOLDS!G58:W58)*'Datenbank Holds'!AC51</f>
        <v>0</v>
      </c>
      <c r="AV49">
        <f>SUM(HOLDS!G58:W58)*'Datenbank Holds'!AF51</f>
        <v>0</v>
      </c>
    </row>
    <row r="50" spans="2:48" ht="19.5" thickBot="1" x14ac:dyDescent="0.35">
      <c r="B50" t="str">
        <f>PROPER(VLOOKUP(C50,'Datenbank Holds'!B:AI,26,FALSE))</f>
        <v>102,34</v>
      </c>
      <c r="C50" s="114" t="s">
        <v>246</v>
      </c>
      <c r="D50" s="49" t="str">
        <f>PROPER(VLOOKUP(C50,'Datenbank Holds'!B:C,2,FALSE))</f>
        <v>Northern Lights 6</v>
      </c>
      <c r="E50" s="1">
        <f>SUM(HOLDS!G59:W59)</f>
        <v>0</v>
      </c>
      <c r="F50" s="5">
        <f>$E50*'Datenbank Holds'!H52</f>
        <v>0</v>
      </c>
      <c r="G50" s="5">
        <f>$E50*'Datenbank Holds'!I52</f>
        <v>0</v>
      </c>
      <c r="H50" s="5">
        <f>$E50*'Datenbank Holds'!J52</f>
        <v>0</v>
      </c>
      <c r="I50" s="5">
        <f>$E50*'Datenbank Holds'!K52</f>
        <v>0</v>
      </c>
      <c r="J50" s="5">
        <f>$E50*'Datenbank Holds'!L52</f>
        <v>0</v>
      </c>
      <c r="K50" s="5">
        <f>$E50*'Datenbank Holds'!M52</f>
        <v>0</v>
      </c>
      <c r="L50" s="5">
        <f>$E50*'Datenbank Holds'!N52</f>
        <v>0</v>
      </c>
      <c r="M50" s="5">
        <f>$E50*'Datenbank Holds'!O52</f>
        <v>0</v>
      </c>
      <c r="N50" s="5">
        <f>$E50*'Datenbank Holds'!P52</f>
        <v>0</v>
      </c>
      <c r="O50" s="5">
        <f>$E50*'Datenbank Holds'!Q52</f>
        <v>0</v>
      </c>
      <c r="P50" s="5">
        <f>$E50*'Datenbank Holds'!R52</f>
        <v>0</v>
      </c>
      <c r="Q50" s="5">
        <f>$E50*'Datenbank Holds'!S52</f>
        <v>0</v>
      </c>
      <c r="R50" s="5">
        <f>$E50*'Datenbank Holds'!T52</f>
        <v>0</v>
      </c>
      <c r="S50" s="5">
        <f>$E50*'Datenbank Holds'!U52</f>
        <v>0</v>
      </c>
      <c r="T50" s="5">
        <f>$E50*'Datenbank Holds'!V52</f>
        <v>0</v>
      </c>
      <c r="U50" s="5">
        <f>$E50*'Datenbank Holds'!W52</f>
        <v>0</v>
      </c>
      <c r="V50" s="5">
        <f>$E50*'Datenbank Holds'!X52</f>
        <v>0</v>
      </c>
      <c r="Y50">
        <f>HOLDS!G59*HOLDS!$E59</f>
        <v>0</v>
      </c>
      <c r="Z50">
        <f>HOLDS!H59*HOLDS!$E59</f>
        <v>0</v>
      </c>
      <c r="AA50">
        <f>HOLDS!I59*HOLDS!$E59</f>
        <v>0</v>
      </c>
      <c r="AB50">
        <f>HOLDS!J59*HOLDS!$E59</f>
        <v>0</v>
      </c>
      <c r="AC50">
        <f>HOLDS!K59*HOLDS!$E59</f>
        <v>0</v>
      </c>
      <c r="AD50">
        <f>HOLDS!L59*HOLDS!$E59</f>
        <v>0</v>
      </c>
      <c r="AE50">
        <f>HOLDS!M59*HOLDS!$E59</f>
        <v>0</v>
      </c>
      <c r="AF50">
        <f>HOLDS!N59*HOLDS!$E59</f>
        <v>0</v>
      </c>
      <c r="AG50">
        <f>HOLDS!O59*HOLDS!$E59</f>
        <v>0</v>
      </c>
      <c r="AH50">
        <f>HOLDS!P59*HOLDS!$E59</f>
        <v>0</v>
      </c>
      <c r="AI50">
        <f>HOLDS!Q59*HOLDS!$E59</f>
        <v>0</v>
      </c>
      <c r="AJ50">
        <f>HOLDS!R59*HOLDS!$E59</f>
        <v>0</v>
      </c>
      <c r="AK50">
        <f>HOLDS!S59*HOLDS!$E59</f>
        <v>0</v>
      </c>
      <c r="AL50">
        <f>HOLDS!T59*HOLDS!$E59</f>
        <v>0</v>
      </c>
      <c r="AM50">
        <f>HOLDS!U59*HOLDS!$E59</f>
        <v>0</v>
      </c>
      <c r="AN50">
        <f>HOLDS!V59*HOLDS!$E59</f>
        <v>0</v>
      </c>
      <c r="AO50">
        <f>HOLDS!W59*HOLDS!$E59</f>
        <v>0</v>
      </c>
      <c r="AR50">
        <f>SUM(HOLDS!G59:W59)*'Datenbank Holds'!AA52</f>
        <v>0</v>
      </c>
      <c r="AS50">
        <f>SUM(HOLDS!G59:W59)*'Datenbank Holds'!AC52</f>
        <v>0</v>
      </c>
      <c r="AV50">
        <f>SUM(HOLDS!G59:W59)*'Datenbank Holds'!AF52</f>
        <v>0</v>
      </c>
    </row>
    <row r="51" spans="2:48" ht="19.5" thickBot="1" x14ac:dyDescent="0.35">
      <c r="B51" t="str">
        <f>PROPER(VLOOKUP(C51,'Datenbank Holds'!B:AI,26,FALSE))</f>
        <v>55,93</v>
      </c>
      <c r="C51" s="114" t="s">
        <v>247</v>
      </c>
      <c r="D51" s="49" t="str">
        <f>PROPER(VLOOKUP(C51,'Datenbank Holds'!B:C,2,FALSE))</f>
        <v>Northern Lights 7</v>
      </c>
      <c r="E51" s="1">
        <f>SUM(HOLDS!G60:W60)</f>
        <v>0</v>
      </c>
      <c r="F51" s="5">
        <f>$E51*'Datenbank Holds'!H53</f>
        <v>0</v>
      </c>
      <c r="G51" s="5">
        <f>$E51*'Datenbank Holds'!I53</f>
        <v>0</v>
      </c>
      <c r="H51" s="5">
        <f>$E51*'Datenbank Holds'!J53</f>
        <v>0</v>
      </c>
      <c r="I51" s="5">
        <f>$E51*'Datenbank Holds'!K53</f>
        <v>0</v>
      </c>
      <c r="J51" s="5">
        <f>$E51*'Datenbank Holds'!L53</f>
        <v>0</v>
      </c>
      <c r="K51" s="5">
        <f>$E51*'Datenbank Holds'!M53</f>
        <v>0</v>
      </c>
      <c r="L51" s="5">
        <f>$E51*'Datenbank Holds'!N53</f>
        <v>0</v>
      </c>
      <c r="M51" s="5">
        <f>$E51*'Datenbank Holds'!O53</f>
        <v>0</v>
      </c>
      <c r="N51" s="5">
        <f>$E51*'Datenbank Holds'!P53</f>
        <v>0</v>
      </c>
      <c r="O51" s="5">
        <f>$E51*'Datenbank Holds'!Q53</f>
        <v>0</v>
      </c>
      <c r="P51" s="5">
        <f>$E51*'Datenbank Holds'!R53</f>
        <v>0</v>
      </c>
      <c r="Q51" s="5">
        <f>$E51*'Datenbank Holds'!S53</f>
        <v>0</v>
      </c>
      <c r="R51" s="5">
        <f>$E51*'Datenbank Holds'!T53</f>
        <v>0</v>
      </c>
      <c r="S51" s="5">
        <f>$E51*'Datenbank Holds'!U53</f>
        <v>0</v>
      </c>
      <c r="T51" s="5">
        <f>$E51*'Datenbank Holds'!V53</f>
        <v>0</v>
      </c>
      <c r="U51" s="5">
        <f>$E51*'Datenbank Holds'!W53</f>
        <v>0</v>
      </c>
      <c r="V51" s="5">
        <f>$E51*'Datenbank Holds'!X53</f>
        <v>0</v>
      </c>
      <c r="Y51">
        <f>HOLDS!G60*HOLDS!$E60</f>
        <v>0</v>
      </c>
      <c r="Z51">
        <f>HOLDS!H60*HOLDS!$E60</f>
        <v>0</v>
      </c>
      <c r="AA51">
        <f>HOLDS!I60*HOLDS!$E60</f>
        <v>0</v>
      </c>
      <c r="AB51">
        <f>HOLDS!J60*HOLDS!$E60</f>
        <v>0</v>
      </c>
      <c r="AC51">
        <f>HOLDS!K60*HOLDS!$E60</f>
        <v>0</v>
      </c>
      <c r="AD51">
        <f>HOLDS!L60*HOLDS!$E60</f>
        <v>0</v>
      </c>
      <c r="AE51">
        <f>HOLDS!M60*HOLDS!$E60</f>
        <v>0</v>
      </c>
      <c r="AF51">
        <f>HOLDS!N60*HOLDS!$E60</f>
        <v>0</v>
      </c>
      <c r="AG51">
        <f>HOLDS!O60*HOLDS!$E60</f>
        <v>0</v>
      </c>
      <c r="AH51">
        <f>HOLDS!P60*HOLDS!$E60</f>
        <v>0</v>
      </c>
      <c r="AI51">
        <f>HOLDS!Q60*HOLDS!$E60</f>
        <v>0</v>
      </c>
      <c r="AJ51">
        <f>HOLDS!R60*HOLDS!$E60</f>
        <v>0</v>
      </c>
      <c r="AK51">
        <f>HOLDS!S60*HOLDS!$E60</f>
        <v>0</v>
      </c>
      <c r="AL51">
        <f>HOLDS!T60*HOLDS!$E60</f>
        <v>0</v>
      </c>
      <c r="AM51">
        <f>HOLDS!U60*HOLDS!$E60</f>
        <v>0</v>
      </c>
      <c r="AN51">
        <f>HOLDS!V60*HOLDS!$E60</f>
        <v>0</v>
      </c>
      <c r="AO51">
        <f>HOLDS!W60*HOLDS!$E60</f>
        <v>0</v>
      </c>
      <c r="AR51">
        <f>SUM(HOLDS!G60:W60)*'Datenbank Holds'!AA53</f>
        <v>0</v>
      </c>
      <c r="AS51">
        <f>SUM(HOLDS!G60:W60)*'Datenbank Holds'!AC53</f>
        <v>0</v>
      </c>
      <c r="AV51">
        <f>SUM(HOLDS!G60:W60)*'Datenbank Holds'!AF53</f>
        <v>0</v>
      </c>
    </row>
    <row r="52" spans="2:48" ht="19.5" thickBot="1" x14ac:dyDescent="0.35">
      <c r="B52" t="str">
        <f>PROPER(VLOOKUP(C52,'Datenbank Holds'!B:AI,26,FALSE))</f>
        <v>55,93</v>
      </c>
      <c r="C52" s="114" t="s">
        <v>248</v>
      </c>
      <c r="D52" s="49" t="str">
        <f>PROPER(VLOOKUP(C52,'Datenbank Holds'!B:C,2,FALSE))</f>
        <v>Northern Lights 8</v>
      </c>
      <c r="E52" s="1">
        <f>SUM(HOLDS!G61:W61)</f>
        <v>0</v>
      </c>
      <c r="F52" s="5">
        <f>$E52*'Datenbank Holds'!H54</f>
        <v>0</v>
      </c>
      <c r="G52" s="5">
        <f>$E52*'Datenbank Holds'!I54</f>
        <v>0</v>
      </c>
      <c r="H52" s="5">
        <f>$E52*'Datenbank Holds'!J54</f>
        <v>0</v>
      </c>
      <c r="I52" s="5">
        <f>$E52*'Datenbank Holds'!K54</f>
        <v>0</v>
      </c>
      <c r="J52" s="5">
        <f>$E52*'Datenbank Holds'!L54</f>
        <v>0</v>
      </c>
      <c r="K52" s="5">
        <f>$E52*'Datenbank Holds'!M54</f>
        <v>0</v>
      </c>
      <c r="L52" s="5">
        <f>$E52*'Datenbank Holds'!N54</f>
        <v>0</v>
      </c>
      <c r="M52" s="5">
        <f>$E52*'Datenbank Holds'!O54</f>
        <v>0</v>
      </c>
      <c r="N52" s="5">
        <f>$E52*'Datenbank Holds'!P54</f>
        <v>0</v>
      </c>
      <c r="O52" s="5">
        <f>$E52*'Datenbank Holds'!Q54</f>
        <v>0</v>
      </c>
      <c r="P52" s="5">
        <f>$E52*'Datenbank Holds'!R54</f>
        <v>0</v>
      </c>
      <c r="Q52" s="5">
        <f>$E52*'Datenbank Holds'!S54</f>
        <v>0</v>
      </c>
      <c r="R52" s="5">
        <f>$E52*'Datenbank Holds'!T54</f>
        <v>0</v>
      </c>
      <c r="S52" s="5">
        <f>$E52*'Datenbank Holds'!U54</f>
        <v>0</v>
      </c>
      <c r="T52" s="5">
        <f>$E52*'Datenbank Holds'!V54</f>
        <v>0</v>
      </c>
      <c r="U52" s="5">
        <f>$E52*'Datenbank Holds'!W54</f>
        <v>0</v>
      </c>
      <c r="V52" s="5">
        <f>$E52*'Datenbank Holds'!X54</f>
        <v>0</v>
      </c>
      <c r="Y52">
        <f>HOLDS!G61*HOLDS!$E61</f>
        <v>0</v>
      </c>
      <c r="Z52">
        <f>HOLDS!H61*HOLDS!$E61</f>
        <v>0</v>
      </c>
      <c r="AA52">
        <f>HOLDS!I61*HOLDS!$E61</f>
        <v>0</v>
      </c>
      <c r="AB52">
        <f>HOLDS!J61*HOLDS!$E61</f>
        <v>0</v>
      </c>
      <c r="AC52">
        <f>HOLDS!K61*HOLDS!$E61</f>
        <v>0</v>
      </c>
      <c r="AD52">
        <f>HOLDS!L61*HOLDS!$E61</f>
        <v>0</v>
      </c>
      <c r="AE52">
        <f>HOLDS!M61*HOLDS!$E61</f>
        <v>0</v>
      </c>
      <c r="AF52">
        <f>HOLDS!N61*HOLDS!$E61</f>
        <v>0</v>
      </c>
      <c r="AG52">
        <f>HOLDS!O61*HOLDS!$E61</f>
        <v>0</v>
      </c>
      <c r="AH52">
        <f>HOLDS!P61*HOLDS!$E61</f>
        <v>0</v>
      </c>
      <c r="AI52">
        <f>HOLDS!Q61*HOLDS!$E61</f>
        <v>0</v>
      </c>
      <c r="AJ52">
        <f>HOLDS!R61*HOLDS!$E61</f>
        <v>0</v>
      </c>
      <c r="AK52">
        <f>HOLDS!S61*HOLDS!$E61</f>
        <v>0</v>
      </c>
      <c r="AL52">
        <f>HOLDS!T61*HOLDS!$E61</f>
        <v>0</v>
      </c>
      <c r="AM52">
        <f>HOLDS!U61*HOLDS!$E61</f>
        <v>0</v>
      </c>
      <c r="AN52">
        <f>HOLDS!V61*HOLDS!$E61</f>
        <v>0</v>
      </c>
      <c r="AO52">
        <f>HOLDS!W61*HOLDS!$E61</f>
        <v>0</v>
      </c>
      <c r="AR52">
        <f>SUM(HOLDS!G61:W61)*'Datenbank Holds'!AA54</f>
        <v>0</v>
      </c>
      <c r="AS52">
        <f>SUM(HOLDS!G61:W61)*'Datenbank Holds'!AC54</f>
        <v>0</v>
      </c>
      <c r="AV52">
        <f>SUM(HOLDS!G61:W61)*'Datenbank Holds'!AF54</f>
        <v>0</v>
      </c>
    </row>
    <row r="53" spans="2:48" ht="19.5" thickBot="1" x14ac:dyDescent="0.35">
      <c r="B53" t="str">
        <f>PROPER(VLOOKUP(C53,'Datenbank Holds'!B:AI,26,FALSE))</f>
        <v>55,93</v>
      </c>
      <c r="C53" s="114" t="s">
        <v>249</v>
      </c>
      <c r="D53" s="49" t="str">
        <f>PROPER(VLOOKUP(C53,'Datenbank Holds'!B:C,2,FALSE))</f>
        <v>Northern Lights 9</v>
      </c>
      <c r="E53" s="1">
        <f>SUM(HOLDS!G62:W62)</f>
        <v>0</v>
      </c>
      <c r="F53" s="5">
        <f>$E53*'Datenbank Holds'!H55</f>
        <v>0</v>
      </c>
      <c r="G53" s="5">
        <f>$E53*'Datenbank Holds'!I55</f>
        <v>0</v>
      </c>
      <c r="H53" s="5">
        <f>$E53*'Datenbank Holds'!J55</f>
        <v>0</v>
      </c>
      <c r="I53" s="5">
        <f>$E53*'Datenbank Holds'!K55</f>
        <v>0</v>
      </c>
      <c r="J53" s="5">
        <f>$E53*'Datenbank Holds'!L55</f>
        <v>0</v>
      </c>
      <c r="K53" s="5">
        <f>$E53*'Datenbank Holds'!M55</f>
        <v>0</v>
      </c>
      <c r="L53" s="5">
        <f>$E53*'Datenbank Holds'!N55</f>
        <v>0</v>
      </c>
      <c r="M53" s="5">
        <f>$E53*'Datenbank Holds'!O55</f>
        <v>0</v>
      </c>
      <c r="N53" s="5">
        <f>$E53*'Datenbank Holds'!P55</f>
        <v>0</v>
      </c>
      <c r="O53" s="5">
        <f>$E53*'Datenbank Holds'!Q55</f>
        <v>0</v>
      </c>
      <c r="P53" s="5">
        <f>$E53*'Datenbank Holds'!R55</f>
        <v>0</v>
      </c>
      <c r="Q53" s="5">
        <f>$E53*'Datenbank Holds'!S55</f>
        <v>0</v>
      </c>
      <c r="R53" s="5">
        <f>$E53*'Datenbank Holds'!T55</f>
        <v>0</v>
      </c>
      <c r="S53" s="5">
        <f>$E53*'Datenbank Holds'!U55</f>
        <v>0</v>
      </c>
      <c r="T53" s="5">
        <f>$E53*'Datenbank Holds'!V55</f>
        <v>0</v>
      </c>
      <c r="U53" s="5">
        <f>$E53*'Datenbank Holds'!W55</f>
        <v>0</v>
      </c>
      <c r="V53" s="5">
        <f>$E53*'Datenbank Holds'!X55</f>
        <v>0</v>
      </c>
      <c r="Y53">
        <f>HOLDS!G62*HOLDS!$E62</f>
        <v>0</v>
      </c>
      <c r="Z53">
        <f>HOLDS!H62*HOLDS!$E62</f>
        <v>0</v>
      </c>
      <c r="AA53">
        <f>HOLDS!I62*HOLDS!$E62</f>
        <v>0</v>
      </c>
      <c r="AB53">
        <f>HOLDS!J62*HOLDS!$E62</f>
        <v>0</v>
      </c>
      <c r="AC53">
        <f>HOLDS!K62*HOLDS!$E62</f>
        <v>0</v>
      </c>
      <c r="AD53">
        <f>HOLDS!L62*HOLDS!$E62</f>
        <v>0</v>
      </c>
      <c r="AE53">
        <f>HOLDS!M62*HOLDS!$E62</f>
        <v>0</v>
      </c>
      <c r="AF53">
        <f>HOLDS!N62*HOLDS!$E62</f>
        <v>0</v>
      </c>
      <c r="AG53">
        <f>HOLDS!O62*HOLDS!$E62</f>
        <v>0</v>
      </c>
      <c r="AH53">
        <f>HOLDS!P62*HOLDS!$E62</f>
        <v>0</v>
      </c>
      <c r="AI53">
        <f>HOLDS!Q62*HOLDS!$E62</f>
        <v>0</v>
      </c>
      <c r="AJ53">
        <f>HOLDS!R62*HOLDS!$E62</f>
        <v>0</v>
      </c>
      <c r="AK53">
        <f>HOLDS!S62*HOLDS!$E62</f>
        <v>0</v>
      </c>
      <c r="AL53">
        <f>HOLDS!T62*HOLDS!$E62</f>
        <v>0</v>
      </c>
      <c r="AM53">
        <f>HOLDS!U62*HOLDS!$E62</f>
        <v>0</v>
      </c>
      <c r="AN53">
        <f>HOLDS!V62*HOLDS!$E62</f>
        <v>0</v>
      </c>
      <c r="AO53">
        <f>HOLDS!W62*HOLDS!$E62</f>
        <v>0</v>
      </c>
      <c r="AR53">
        <f>SUM(HOLDS!G62:W62)*'Datenbank Holds'!AA55</f>
        <v>0</v>
      </c>
      <c r="AS53">
        <f>SUM(HOLDS!G62:W62)*'Datenbank Holds'!AC55</f>
        <v>0</v>
      </c>
      <c r="AV53">
        <f>SUM(HOLDS!G62:W62)*'Datenbank Holds'!AF55</f>
        <v>0</v>
      </c>
    </row>
    <row r="54" spans="2:48" ht="19.5" thickBot="1" x14ac:dyDescent="0.35">
      <c r="B54" t="str">
        <f>PROPER(VLOOKUP(C54,'Datenbank Holds'!B:AI,26,FALSE))</f>
        <v>44,03</v>
      </c>
      <c r="C54" s="114" t="s">
        <v>250</v>
      </c>
      <c r="D54" s="49" t="str">
        <f>PROPER(VLOOKUP(C54,'Datenbank Holds'!B:C,2,FALSE))</f>
        <v>Northern Lights 10</v>
      </c>
      <c r="E54" s="1">
        <f>SUM(HOLDS!G63:W63)</f>
        <v>0</v>
      </c>
      <c r="F54" s="5">
        <f>$E54*'Datenbank Holds'!H56</f>
        <v>0</v>
      </c>
      <c r="G54" s="5">
        <f>$E54*'Datenbank Holds'!I56</f>
        <v>0</v>
      </c>
      <c r="H54" s="5">
        <f>$E54*'Datenbank Holds'!J56</f>
        <v>0</v>
      </c>
      <c r="I54" s="5">
        <f>$E54*'Datenbank Holds'!K56</f>
        <v>0</v>
      </c>
      <c r="J54" s="5">
        <f>$E54*'Datenbank Holds'!L56</f>
        <v>0</v>
      </c>
      <c r="K54" s="5">
        <f>$E54*'Datenbank Holds'!M56</f>
        <v>0</v>
      </c>
      <c r="L54" s="5">
        <f>$E54*'Datenbank Holds'!N56</f>
        <v>0</v>
      </c>
      <c r="M54" s="5">
        <f>$E54*'Datenbank Holds'!O56</f>
        <v>0</v>
      </c>
      <c r="N54" s="5">
        <f>$E54*'Datenbank Holds'!P56</f>
        <v>0</v>
      </c>
      <c r="O54" s="5">
        <f>$E54*'Datenbank Holds'!Q56</f>
        <v>0</v>
      </c>
      <c r="P54" s="5">
        <f>$E54*'Datenbank Holds'!R56</f>
        <v>0</v>
      </c>
      <c r="Q54" s="5">
        <f>$E54*'Datenbank Holds'!S56</f>
        <v>0</v>
      </c>
      <c r="R54" s="5">
        <f>$E54*'Datenbank Holds'!T56</f>
        <v>0</v>
      </c>
      <c r="S54" s="5">
        <f>$E54*'Datenbank Holds'!U56</f>
        <v>0</v>
      </c>
      <c r="T54" s="5">
        <f>$E54*'Datenbank Holds'!V56</f>
        <v>0</v>
      </c>
      <c r="U54" s="5">
        <f>$E54*'Datenbank Holds'!W56</f>
        <v>0</v>
      </c>
      <c r="V54" s="5">
        <f>$E54*'Datenbank Holds'!X56</f>
        <v>0</v>
      </c>
      <c r="Y54">
        <f>HOLDS!G63*HOLDS!$E63</f>
        <v>0</v>
      </c>
      <c r="Z54">
        <f>HOLDS!H63*HOLDS!$E63</f>
        <v>0</v>
      </c>
      <c r="AA54">
        <f>HOLDS!I63*HOLDS!$E63</f>
        <v>0</v>
      </c>
      <c r="AB54">
        <f>HOLDS!J63*HOLDS!$E63</f>
        <v>0</v>
      </c>
      <c r="AC54">
        <f>HOLDS!K63*HOLDS!$E63</f>
        <v>0</v>
      </c>
      <c r="AD54">
        <f>HOLDS!L63*HOLDS!$E63</f>
        <v>0</v>
      </c>
      <c r="AE54">
        <f>HOLDS!M63*HOLDS!$E63</f>
        <v>0</v>
      </c>
      <c r="AF54">
        <f>HOLDS!N63*HOLDS!$E63</f>
        <v>0</v>
      </c>
      <c r="AG54">
        <f>HOLDS!O63*HOLDS!$E63</f>
        <v>0</v>
      </c>
      <c r="AH54">
        <f>HOLDS!P63*HOLDS!$E63</f>
        <v>0</v>
      </c>
      <c r="AI54">
        <f>HOLDS!Q63*HOLDS!$E63</f>
        <v>0</v>
      </c>
      <c r="AJ54">
        <f>HOLDS!R63*HOLDS!$E63</f>
        <v>0</v>
      </c>
      <c r="AK54">
        <f>HOLDS!S63*HOLDS!$E63</f>
        <v>0</v>
      </c>
      <c r="AL54">
        <f>HOLDS!T63*HOLDS!$E63</f>
        <v>0</v>
      </c>
      <c r="AM54">
        <f>HOLDS!U63*HOLDS!$E63</f>
        <v>0</v>
      </c>
      <c r="AN54">
        <f>HOLDS!V63*HOLDS!$E63</f>
        <v>0</v>
      </c>
      <c r="AO54">
        <f>HOLDS!W63*HOLDS!$E63</f>
        <v>0</v>
      </c>
      <c r="AR54">
        <f>SUM(HOLDS!G63:W63)*'Datenbank Holds'!AA56</f>
        <v>0</v>
      </c>
      <c r="AS54">
        <f>SUM(HOLDS!G63:W63)*'Datenbank Holds'!AC56</f>
        <v>0</v>
      </c>
      <c r="AV54">
        <f>SUM(HOLDS!G63:W63)*'Datenbank Holds'!AF56</f>
        <v>0</v>
      </c>
    </row>
    <row r="55" spans="2:48" ht="19.5" thickBot="1" x14ac:dyDescent="0.35">
      <c r="B55" t="str">
        <f>PROPER(VLOOKUP(C55,'Datenbank Holds'!B:AI,26,FALSE))</f>
        <v>44,03</v>
      </c>
      <c r="C55" s="114" t="s">
        <v>251</v>
      </c>
      <c r="D55" s="49" t="str">
        <f>PROPER(VLOOKUP(C55,'Datenbank Holds'!B:C,2,FALSE))</f>
        <v>Northern Lights 11</v>
      </c>
      <c r="E55" s="1">
        <f>SUM(HOLDS!G64:W64)</f>
        <v>0</v>
      </c>
      <c r="F55" s="5">
        <f>$E55*'Datenbank Holds'!H57</f>
        <v>0</v>
      </c>
      <c r="G55" s="5">
        <f>$E55*'Datenbank Holds'!I57</f>
        <v>0</v>
      </c>
      <c r="H55" s="5">
        <f>$E55*'Datenbank Holds'!J57</f>
        <v>0</v>
      </c>
      <c r="I55" s="5">
        <f>$E55*'Datenbank Holds'!K57</f>
        <v>0</v>
      </c>
      <c r="J55" s="5">
        <f>$E55*'Datenbank Holds'!L57</f>
        <v>0</v>
      </c>
      <c r="K55" s="5">
        <f>$E55*'Datenbank Holds'!M57</f>
        <v>0</v>
      </c>
      <c r="L55" s="5">
        <f>$E55*'Datenbank Holds'!N57</f>
        <v>0</v>
      </c>
      <c r="M55" s="5">
        <f>$E55*'Datenbank Holds'!O57</f>
        <v>0</v>
      </c>
      <c r="N55" s="5">
        <f>$E55*'Datenbank Holds'!P57</f>
        <v>0</v>
      </c>
      <c r="O55" s="5">
        <f>$E55*'Datenbank Holds'!Q57</f>
        <v>0</v>
      </c>
      <c r="P55" s="5">
        <f>$E55*'Datenbank Holds'!R57</f>
        <v>0</v>
      </c>
      <c r="Q55" s="5">
        <f>$E55*'Datenbank Holds'!S57</f>
        <v>0</v>
      </c>
      <c r="R55" s="5">
        <f>$E55*'Datenbank Holds'!T57</f>
        <v>0</v>
      </c>
      <c r="S55" s="5">
        <f>$E55*'Datenbank Holds'!U57</f>
        <v>0</v>
      </c>
      <c r="T55" s="5">
        <f>$E55*'Datenbank Holds'!V57</f>
        <v>0</v>
      </c>
      <c r="U55" s="5">
        <f>$E55*'Datenbank Holds'!W57</f>
        <v>0</v>
      </c>
      <c r="V55" s="5">
        <f>$E55*'Datenbank Holds'!X57</f>
        <v>0</v>
      </c>
      <c r="Y55">
        <f>HOLDS!G64*HOLDS!$E64</f>
        <v>0</v>
      </c>
      <c r="Z55">
        <f>HOLDS!H64*HOLDS!$E64</f>
        <v>0</v>
      </c>
      <c r="AA55">
        <f>HOLDS!I64*HOLDS!$E64</f>
        <v>0</v>
      </c>
      <c r="AB55">
        <f>HOLDS!J64*HOLDS!$E64</f>
        <v>0</v>
      </c>
      <c r="AC55">
        <f>HOLDS!K64*HOLDS!$E64</f>
        <v>0</v>
      </c>
      <c r="AD55">
        <f>HOLDS!L64*HOLDS!$E64</f>
        <v>0</v>
      </c>
      <c r="AE55">
        <f>HOLDS!M64*HOLDS!$E64</f>
        <v>0</v>
      </c>
      <c r="AF55">
        <f>HOLDS!N64*HOLDS!$E64</f>
        <v>0</v>
      </c>
      <c r="AG55">
        <f>HOLDS!O64*HOLDS!$E64</f>
        <v>0</v>
      </c>
      <c r="AH55">
        <f>HOLDS!P64*HOLDS!$E64</f>
        <v>0</v>
      </c>
      <c r="AI55">
        <f>HOLDS!Q64*HOLDS!$E64</f>
        <v>0</v>
      </c>
      <c r="AJ55">
        <f>HOLDS!R64*HOLDS!$E64</f>
        <v>0</v>
      </c>
      <c r="AK55">
        <f>HOLDS!S64*HOLDS!$E64</f>
        <v>0</v>
      </c>
      <c r="AL55">
        <f>HOLDS!T64*HOLDS!$E64</f>
        <v>0</v>
      </c>
      <c r="AM55">
        <f>HOLDS!U64*HOLDS!$E64</f>
        <v>0</v>
      </c>
      <c r="AN55">
        <f>HOLDS!V64*HOLDS!$E64</f>
        <v>0</v>
      </c>
      <c r="AO55">
        <f>HOLDS!W64*HOLDS!$E64</f>
        <v>0</v>
      </c>
      <c r="AR55">
        <f>SUM(HOLDS!G64:W64)*'Datenbank Holds'!AA57</f>
        <v>0</v>
      </c>
      <c r="AS55">
        <f>SUM(HOLDS!G64:W64)*'Datenbank Holds'!AC57</f>
        <v>0</v>
      </c>
      <c r="AV55">
        <f>SUM(HOLDS!G64:W64)*'Datenbank Holds'!AF57</f>
        <v>0</v>
      </c>
    </row>
    <row r="56" spans="2:48" ht="19.5" thickBot="1" x14ac:dyDescent="0.35">
      <c r="B56" t="str">
        <f>PROPER(VLOOKUP(C56,'Datenbank Holds'!B:AI,26,FALSE))</f>
        <v>39,27</v>
      </c>
      <c r="C56" s="114" t="s">
        <v>252</v>
      </c>
      <c r="D56" s="49" t="str">
        <f>PROPER(VLOOKUP(C56,'Datenbank Holds'!B:C,2,FALSE))</f>
        <v>Northern Lights 12</v>
      </c>
      <c r="E56" s="1">
        <f>SUM(HOLDS!G65:W65)</f>
        <v>0</v>
      </c>
      <c r="F56" s="5">
        <f>$E56*'Datenbank Holds'!H58</f>
        <v>0</v>
      </c>
      <c r="G56" s="5">
        <f>$E56*'Datenbank Holds'!I58</f>
        <v>0</v>
      </c>
      <c r="H56" s="5">
        <f>$E56*'Datenbank Holds'!J58</f>
        <v>0</v>
      </c>
      <c r="I56" s="5">
        <f>$E56*'Datenbank Holds'!K58</f>
        <v>0</v>
      </c>
      <c r="J56" s="5">
        <f>$E56*'Datenbank Holds'!L58</f>
        <v>0</v>
      </c>
      <c r="K56" s="5">
        <f>$E56*'Datenbank Holds'!M58</f>
        <v>0</v>
      </c>
      <c r="L56" s="5">
        <f>$E56*'Datenbank Holds'!N58</f>
        <v>0</v>
      </c>
      <c r="M56" s="5">
        <f>$E56*'Datenbank Holds'!O58</f>
        <v>0</v>
      </c>
      <c r="N56" s="5">
        <f>$E56*'Datenbank Holds'!P58</f>
        <v>0</v>
      </c>
      <c r="O56" s="5">
        <f>$E56*'Datenbank Holds'!Q58</f>
        <v>0</v>
      </c>
      <c r="P56" s="5">
        <f>$E56*'Datenbank Holds'!R58</f>
        <v>0</v>
      </c>
      <c r="Q56" s="5">
        <f>$E56*'Datenbank Holds'!S58</f>
        <v>0</v>
      </c>
      <c r="R56" s="5">
        <f>$E56*'Datenbank Holds'!T58</f>
        <v>0</v>
      </c>
      <c r="S56" s="5">
        <f>$E56*'Datenbank Holds'!U58</f>
        <v>0</v>
      </c>
      <c r="T56" s="5">
        <f>$E56*'Datenbank Holds'!V58</f>
        <v>0</v>
      </c>
      <c r="U56" s="5">
        <f>$E56*'Datenbank Holds'!W58</f>
        <v>0</v>
      </c>
      <c r="V56" s="5">
        <f>$E56*'Datenbank Holds'!X58</f>
        <v>0</v>
      </c>
      <c r="Y56">
        <f>HOLDS!G65*HOLDS!$E65</f>
        <v>0</v>
      </c>
      <c r="Z56">
        <f>HOLDS!H65*HOLDS!$E65</f>
        <v>0</v>
      </c>
      <c r="AA56">
        <f>HOLDS!I65*HOLDS!$E65</f>
        <v>0</v>
      </c>
      <c r="AB56">
        <f>HOLDS!J65*HOLDS!$E65</f>
        <v>0</v>
      </c>
      <c r="AC56">
        <f>HOLDS!K65*HOLDS!$E65</f>
        <v>0</v>
      </c>
      <c r="AD56">
        <f>HOLDS!L65*HOLDS!$E65</f>
        <v>0</v>
      </c>
      <c r="AE56">
        <f>HOLDS!M65*HOLDS!$E65</f>
        <v>0</v>
      </c>
      <c r="AF56">
        <f>HOLDS!N65*HOLDS!$E65</f>
        <v>0</v>
      </c>
      <c r="AG56">
        <f>HOLDS!O65*HOLDS!$E65</f>
        <v>0</v>
      </c>
      <c r="AH56">
        <f>HOLDS!P65*HOLDS!$E65</f>
        <v>0</v>
      </c>
      <c r="AI56">
        <f>HOLDS!Q65*HOLDS!$E65</f>
        <v>0</v>
      </c>
      <c r="AJ56">
        <f>HOLDS!R65*HOLDS!$E65</f>
        <v>0</v>
      </c>
      <c r="AK56">
        <f>HOLDS!S65*HOLDS!$E65</f>
        <v>0</v>
      </c>
      <c r="AL56">
        <f>HOLDS!T65*HOLDS!$E65</f>
        <v>0</v>
      </c>
      <c r="AM56">
        <f>HOLDS!U65*HOLDS!$E65</f>
        <v>0</v>
      </c>
      <c r="AN56">
        <f>HOLDS!V65*HOLDS!$E65</f>
        <v>0</v>
      </c>
      <c r="AO56">
        <f>HOLDS!W65*HOLDS!$E65</f>
        <v>0</v>
      </c>
      <c r="AR56">
        <f>SUM(HOLDS!G65:W65)*'Datenbank Holds'!AA58</f>
        <v>0</v>
      </c>
      <c r="AS56">
        <f>SUM(HOLDS!G65:W65)*'Datenbank Holds'!AC58</f>
        <v>0</v>
      </c>
      <c r="AV56">
        <f>SUM(HOLDS!G65:W65)*'Datenbank Holds'!AF58</f>
        <v>0</v>
      </c>
    </row>
    <row r="57" spans="2:48" ht="19.5" thickBot="1" x14ac:dyDescent="0.35">
      <c r="B57" t="str">
        <f>PROPER(VLOOKUP(C57,'Datenbank Holds'!B:AI,26,FALSE))</f>
        <v>29,75</v>
      </c>
      <c r="C57" s="114" t="s">
        <v>253</v>
      </c>
      <c r="D57" s="49" t="str">
        <f>PROPER(VLOOKUP(C57,'Datenbank Holds'!B:C,2,FALSE))</f>
        <v>Northern Lights 13</v>
      </c>
      <c r="E57" s="1">
        <f>SUM(HOLDS!G66:W66)</f>
        <v>0</v>
      </c>
      <c r="F57" s="5">
        <f>$E57*'Datenbank Holds'!H59</f>
        <v>0</v>
      </c>
      <c r="G57" s="5">
        <f>$E57*'Datenbank Holds'!I59</f>
        <v>0</v>
      </c>
      <c r="H57" s="5">
        <f>$E57*'Datenbank Holds'!J59</f>
        <v>0</v>
      </c>
      <c r="I57" s="5">
        <f>$E57*'Datenbank Holds'!K59</f>
        <v>0</v>
      </c>
      <c r="J57" s="5">
        <f>$E57*'Datenbank Holds'!L59</f>
        <v>0</v>
      </c>
      <c r="K57" s="5">
        <f>$E57*'Datenbank Holds'!M59</f>
        <v>0</v>
      </c>
      <c r="L57" s="5">
        <f>$E57*'Datenbank Holds'!N59</f>
        <v>0</v>
      </c>
      <c r="M57" s="5">
        <f>$E57*'Datenbank Holds'!O59</f>
        <v>0</v>
      </c>
      <c r="N57" s="5">
        <f>$E57*'Datenbank Holds'!P59</f>
        <v>0</v>
      </c>
      <c r="O57" s="5">
        <f>$E57*'Datenbank Holds'!Q59</f>
        <v>0</v>
      </c>
      <c r="P57" s="5">
        <f>$E57*'Datenbank Holds'!R59</f>
        <v>0</v>
      </c>
      <c r="Q57" s="5">
        <f>$E57*'Datenbank Holds'!S59</f>
        <v>0</v>
      </c>
      <c r="R57" s="5">
        <f>$E57*'Datenbank Holds'!T59</f>
        <v>0</v>
      </c>
      <c r="S57" s="5">
        <f>$E57*'Datenbank Holds'!U59</f>
        <v>0</v>
      </c>
      <c r="T57" s="5">
        <f>$E57*'Datenbank Holds'!V59</f>
        <v>0</v>
      </c>
      <c r="U57" s="5">
        <f>$E57*'Datenbank Holds'!W59</f>
        <v>0</v>
      </c>
      <c r="V57" s="5">
        <f>$E57*'Datenbank Holds'!X59</f>
        <v>0</v>
      </c>
      <c r="Y57">
        <f>HOLDS!G66*HOLDS!$E66</f>
        <v>0</v>
      </c>
      <c r="Z57">
        <f>HOLDS!H66*HOLDS!$E66</f>
        <v>0</v>
      </c>
      <c r="AA57">
        <f>HOLDS!I66*HOLDS!$E66</f>
        <v>0</v>
      </c>
      <c r="AB57">
        <f>HOLDS!J66*HOLDS!$E66</f>
        <v>0</v>
      </c>
      <c r="AC57">
        <f>HOLDS!K66*HOLDS!$E66</f>
        <v>0</v>
      </c>
      <c r="AD57">
        <f>HOLDS!L66*HOLDS!$E66</f>
        <v>0</v>
      </c>
      <c r="AE57">
        <f>HOLDS!M66*HOLDS!$E66</f>
        <v>0</v>
      </c>
      <c r="AF57">
        <f>HOLDS!N66*HOLDS!$E66</f>
        <v>0</v>
      </c>
      <c r="AG57">
        <f>HOLDS!O66*HOLDS!$E66</f>
        <v>0</v>
      </c>
      <c r="AH57">
        <f>HOLDS!P66*HOLDS!$E66</f>
        <v>0</v>
      </c>
      <c r="AI57">
        <f>HOLDS!Q66*HOLDS!$E66</f>
        <v>0</v>
      </c>
      <c r="AJ57">
        <f>HOLDS!R66*HOLDS!$E66</f>
        <v>0</v>
      </c>
      <c r="AK57">
        <f>HOLDS!S66*HOLDS!$E66</f>
        <v>0</v>
      </c>
      <c r="AL57">
        <f>HOLDS!T66*HOLDS!$E66</f>
        <v>0</v>
      </c>
      <c r="AM57">
        <f>HOLDS!U66*HOLDS!$E66</f>
        <v>0</v>
      </c>
      <c r="AN57">
        <f>HOLDS!V66*HOLDS!$E66</f>
        <v>0</v>
      </c>
      <c r="AO57">
        <f>HOLDS!W66*HOLDS!$E66</f>
        <v>0</v>
      </c>
      <c r="AR57">
        <f>SUM(HOLDS!G66:W66)*'Datenbank Holds'!AA59</f>
        <v>0</v>
      </c>
      <c r="AS57">
        <f>SUM(HOLDS!G66:W66)*'Datenbank Holds'!AC59</f>
        <v>0</v>
      </c>
      <c r="AV57">
        <f>SUM(HOLDS!G66:W66)*'Datenbank Holds'!AF59</f>
        <v>0</v>
      </c>
    </row>
    <row r="58" spans="2:48" ht="19.5" thickBot="1" x14ac:dyDescent="0.35">
      <c r="B58" t="str">
        <f>PROPER(VLOOKUP(C58,'Datenbank Holds'!B:AI,26,FALSE))</f>
        <v>23,8</v>
      </c>
      <c r="C58" s="114" t="s">
        <v>254</v>
      </c>
      <c r="D58" s="49" t="str">
        <f>PROPER(VLOOKUP(C58,'Datenbank Holds'!B:C,2,FALSE))</f>
        <v>Northern Lights 14</v>
      </c>
      <c r="E58" s="1">
        <f>SUM(HOLDS!G67:W67)</f>
        <v>0</v>
      </c>
      <c r="F58" s="5">
        <f>$E58*'Datenbank Holds'!H60</f>
        <v>0</v>
      </c>
      <c r="G58" s="5">
        <f>$E58*'Datenbank Holds'!I60</f>
        <v>0</v>
      </c>
      <c r="H58" s="5">
        <f>$E58*'Datenbank Holds'!J60</f>
        <v>0</v>
      </c>
      <c r="I58" s="5">
        <f>$E58*'Datenbank Holds'!K60</f>
        <v>0</v>
      </c>
      <c r="J58" s="5">
        <f>$E58*'Datenbank Holds'!L60</f>
        <v>0</v>
      </c>
      <c r="K58" s="5">
        <f>$E58*'Datenbank Holds'!M60</f>
        <v>0</v>
      </c>
      <c r="L58" s="5">
        <f>$E58*'Datenbank Holds'!N60</f>
        <v>0</v>
      </c>
      <c r="M58" s="5">
        <f>$E58*'Datenbank Holds'!O60</f>
        <v>0</v>
      </c>
      <c r="N58" s="5">
        <f>$E58*'Datenbank Holds'!P60</f>
        <v>0</v>
      </c>
      <c r="O58" s="5">
        <f>$E58*'Datenbank Holds'!Q60</f>
        <v>0</v>
      </c>
      <c r="P58" s="5">
        <f>$E58*'Datenbank Holds'!R60</f>
        <v>0</v>
      </c>
      <c r="Q58" s="5">
        <f>$E58*'Datenbank Holds'!S60</f>
        <v>0</v>
      </c>
      <c r="R58" s="5">
        <f>$E58*'Datenbank Holds'!T60</f>
        <v>0</v>
      </c>
      <c r="S58" s="5">
        <f>$E58*'Datenbank Holds'!U60</f>
        <v>0</v>
      </c>
      <c r="T58" s="5">
        <f>$E58*'Datenbank Holds'!V60</f>
        <v>0</v>
      </c>
      <c r="U58" s="5">
        <f>$E58*'Datenbank Holds'!W60</f>
        <v>0</v>
      </c>
      <c r="V58" s="5">
        <f>$E58*'Datenbank Holds'!X60</f>
        <v>0</v>
      </c>
      <c r="Y58">
        <f>HOLDS!G67*HOLDS!$E67</f>
        <v>0</v>
      </c>
      <c r="Z58">
        <f>HOLDS!H67*HOLDS!$E67</f>
        <v>0</v>
      </c>
      <c r="AA58">
        <f>HOLDS!I67*HOLDS!$E67</f>
        <v>0</v>
      </c>
      <c r="AB58">
        <f>HOLDS!J67*HOLDS!$E67</f>
        <v>0</v>
      </c>
      <c r="AC58">
        <f>HOLDS!K67*HOLDS!$E67</f>
        <v>0</v>
      </c>
      <c r="AD58">
        <f>HOLDS!L67*HOLDS!$E67</f>
        <v>0</v>
      </c>
      <c r="AE58">
        <f>HOLDS!M67*HOLDS!$E67</f>
        <v>0</v>
      </c>
      <c r="AF58">
        <f>HOLDS!N67*HOLDS!$E67</f>
        <v>0</v>
      </c>
      <c r="AG58">
        <f>HOLDS!O67*HOLDS!$E67</f>
        <v>0</v>
      </c>
      <c r="AH58">
        <f>HOLDS!P67*HOLDS!$E67</f>
        <v>0</v>
      </c>
      <c r="AI58">
        <f>HOLDS!Q67*HOLDS!$E67</f>
        <v>0</v>
      </c>
      <c r="AJ58">
        <f>HOLDS!R67*HOLDS!$E67</f>
        <v>0</v>
      </c>
      <c r="AK58">
        <f>HOLDS!S67*HOLDS!$E67</f>
        <v>0</v>
      </c>
      <c r="AL58">
        <f>HOLDS!T67*HOLDS!$E67</f>
        <v>0</v>
      </c>
      <c r="AM58">
        <f>HOLDS!U67*HOLDS!$E67</f>
        <v>0</v>
      </c>
      <c r="AN58">
        <f>HOLDS!V67*HOLDS!$E67</f>
        <v>0</v>
      </c>
      <c r="AO58">
        <f>HOLDS!W67*HOLDS!$E67</f>
        <v>0</v>
      </c>
      <c r="AR58">
        <f>SUM(HOLDS!G67:W67)*'Datenbank Holds'!AA60</f>
        <v>0</v>
      </c>
      <c r="AS58">
        <f>SUM(HOLDS!G67:W67)*'Datenbank Holds'!AC60</f>
        <v>0</v>
      </c>
      <c r="AV58">
        <f>SUM(HOLDS!G67:W67)*'Datenbank Holds'!AF60</f>
        <v>0</v>
      </c>
    </row>
    <row r="59" spans="2:48" ht="19.5" thickBot="1" x14ac:dyDescent="0.35">
      <c r="B59" t="str">
        <f>PROPER(VLOOKUP(C59,'Datenbank Holds'!B:AI,26,FALSE))</f>
        <v>23,8</v>
      </c>
      <c r="C59" s="114" t="s">
        <v>255</v>
      </c>
      <c r="D59" s="49" t="str">
        <f>PROPER(VLOOKUP(C59,'Datenbank Holds'!B:C,2,FALSE))</f>
        <v>Northern Lights 15</v>
      </c>
      <c r="E59" s="1">
        <f>SUM(HOLDS!G68:W68)</f>
        <v>0</v>
      </c>
      <c r="F59" s="5">
        <f>$E59*'Datenbank Holds'!H61</f>
        <v>0</v>
      </c>
      <c r="G59" s="5">
        <f>$E59*'Datenbank Holds'!I61</f>
        <v>0</v>
      </c>
      <c r="H59" s="5">
        <f>$E59*'Datenbank Holds'!J61</f>
        <v>0</v>
      </c>
      <c r="I59" s="5">
        <f>$E59*'Datenbank Holds'!K61</f>
        <v>0</v>
      </c>
      <c r="J59" s="5">
        <f>$E59*'Datenbank Holds'!L61</f>
        <v>0</v>
      </c>
      <c r="K59" s="5">
        <f>$E59*'Datenbank Holds'!M61</f>
        <v>0</v>
      </c>
      <c r="L59" s="5">
        <f>$E59*'Datenbank Holds'!N61</f>
        <v>0</v>
      </c>
      <c r="M59" s="5">
        <f>$E59*'Datenbank Holds'!O61</f>
        <v>0</v>
      </c>
      <c r="N59" s="5">
        <f>$E59*'Datenbank Holds'!P61</f>
        <v>0</v>
      </c>
      <c r="O59" s="5">
        <f>$E59*'Datenbank Holds'!Q61</f>
        <v>0</v>
      </c>
      <c r="P59" s="5">
        <f>$E59*'Datenbank Holds'!R61</f>
        <v>0</v>
      </c>
      <c r="Q59" s="5">
        <f>$E59*'Datenbank Holds'!S61</f>
        <v>0</v>
      </c>
      <c r="R59" s="5">
        <f>$E59*'Datenbank Holds'!T61</f>
        <v>0</v>
      </c>
      <c r="S59" s="5">
        <f>$E59*'Datenbank Holds'!U61</f>
        <v>0</v>
      </c>
      <c r="T59" s="5">
        <f>$E59*'Datenbank Holds'!V61</f>
        <v>0</v>
      </c>
      <c r="U59" s="5">
        <f>$E59*'Datenbank Holds'!W61</f>
        <v>0</v>
      </c>
      <c r="V59" s="5">
        <f>$E59*'Datenbank Holds'!X61</f>
        <v>0</v>
      </c>
      <c r="Y59">
        <f>HOLDS!G68*HOLDS!$E68</f>
        <v>0</v>
      </c>
      <c r="Z59">
        <f>HOLDS!H68*HOLDS!$E68</f>
        <v>0</v>
      </c>
      <c r="AA59">
        <f>HOLDS!I68*HOLDS!$E68</f>
        <v>0</v>
      </c>
      <c r="AB59">
        <f>HOLDS!J68*HOLDS!$E68</f>
        <v>0</v>
      </c>
      <c r="AC59">
        <f>HOLDS!K68*HOLDS!$E68</f>
        <v>0</v>
      </c>
      <c r="AD59">
        <f>HOLDS!L68*HOLDS!$E68</f>
        <v>0</v>
      </c>
      <c r="AE59">
        <f>HOLDS!M68*HOLDS!$E68</f>
        <v>0</v>
      </c>
      <c r="AF59">
        <f>HOLDS!N68*HOLDS!$E68</f>
        <v>0</v>
      </c>
      <c r="AG59">
        <f>HOLDS!O68*HOLDS!$E68</f>
        <v>0</v>
      </c>
      <c r="AH59">
        <f>HOLDS!P68*HOLDS!$E68</f>
        <v>0</v>
      </c>
      <c r="AI59">
        <f>HOLDS!Q68*HOLDS!$E68</f>
        <v>0</v>
      </c>
      <c r="AJ59">
        <f>HOLDS!R68*HOLDS!$E68</f>
        <v>0</v>
      </c>
      <c r="AK59">
        <f>HOLDS!S68*HOLDS!$E68</f>
        <v>0</v>
      </c>
      <c r="AL59">
        <f>HOLDS!T68*HOLDS!$E68</f>
        <v>0</v>
      </c>
      <c r="AM59">
        <f>HOLDS!U68*HOLDS!$E68</f>
        <v>0</v>
      </c>
      <c r="AN59">
        <f>HOLDS!V68*HOLDS!$E68</f>
        <v>0</v>
      </c>
      <c r="AO59">
        <f>HOLDS!W68*HOLDS!$E68</f>
        <v>0</v>
      </c>
      <c r="AR59">
        <f>SUM(HOLDS!G68:W68)*'Datenbank Holds'!AA61</f>
        <v>0</v>
      </c>
      <c r="AS59">
        <f>SUM(HOLDS!G68:W68)*'Datenbank Holds'!AC61</f>
        <v>0</v>
      </c>
      <c r="AV59">
        <f>SUM(HOLDS!G68:W68)*'Datenbank Holds'!AF61</f>
        <v>0</v>
      </c>
    </row>
    <row r="60" spans="2:48" ht="19.5" thickBot="1" x14ac:dyDescent="0.35">
      <c r="B60" t="str">
        <f>PROPER(VLOOKUP(C60,'Datenbank Holds'!B:AI,26,FALSE))</f>
        <v>27,37</v>
      </c>
      <c r="C60" s="114" t="s">
        <v>256</v>
      </c>
      <c r="D60" s="49" t="str">
        <f>PROPER(VLOOKUP(C60,'Datenbank Holds'!B:C,2,FALSE))</f>
        <v>Northern Lights 16</v>
      </c>
      <c r="E60" s="1">
        <f>SUM(HOLDS!G69:W69)</f>
        <v>0</v>
      </c>
      <c r="F60" s="5">
        <f>$E60*'Datenbank Holds'!H62</f>
        <v>0</v>
      </c>
      <c r="G60" s="5">
        <f>$E60*'Datenbank Holds'!I62</f>
        <v>0</v>
      </c>
      <c r="H60" s="5">
        <f>$E60*'Datenbank Holds'!J62</f>
        <v>0</v>
      </c>
      <c r="I60" s="5">
        <f>$E60*'Datenbank Holds'!K62</f>
        <v>0</v>
      </c>
      <c r="J60" s="5">
        <f>$E60*'Datenbank Holds'!L62</f>
        <v>0</v>
      </c>
      <c r="K60" s="5">
        <f>$E60*'Datenbank Holds'!M62</f>
        <v>0</v>
      </c>
      <c r="L60" s="5">
        <f>$E60*'Datenbank Holds'!N62</f>
        <v>0</v>
      </c>
      <c r="M60" s="5">
        <f>$E60*'Datenbank Holds'!O62</f>
        <v>0</v>
      </c>
      <c r="N60" s="5">
        <f>$E60*'Datenbank Holds'!P62</f>
        <v>0</v>
      </c>
      <c r="O60" s="5">
        <f>$E60*'Datenbank Holds'!Q62</f>
        <v>0</v>
      </c>
      <c r="P60" s="5">
        <f>$E60*'Datenbank Holds'!R62</f>
        <v>0</v>
      </c>
      <c r="Q60" s="5">
        <f>$E60*'Datenbank Holds'!S62</f>
        <v>0</v>
      </c>
      <c r="R60" s="5">
        <f>$E60*'Datenbank Holds'!T62</f>
        <v>0</v>
      </c>
      <c r="S60" s="5">
        <f>$E60*'Datenbank Holds'!U62</f>
        <v>0</v>
      </c>
      <c r="T60" s="5">
        <f>$E60*'Datenbank Holds'!V62</f>
        <v>0</v>
      </c>
      <c r="U60" s="5">
        <f>$E60*'Datenbank Holds'!W62</f>
        <v>0</v>
      </c>
      <c r="V60" s="5">
        <f>$E60*'Datenbank Holds'!X62</f>
        <v>0</v>
      </c>
      <c r="Y60">
        <f>HOLDS!G69*HOLDS!$E69</f>
        <v>0</v>
      </c>
      <c r="Z60">
        <f>HOLDS!H69*HOLDS!$E69</f>
        <v>0</v>
      </c>
      <c r="AA60">
        <f>HOLDS!I69*HOLDS!$E69</f>
        <v>0</v>
      </c>
      <c r="AB60">
        <f>HOLDS!J69*HOLDS!$E69</f>
        <v>0</v>
      </c>
      <c r="AC60">
        <f>HOLDS!K69*HOLDS!$E69</f>
        <v>0</v>
      </c>
      <c r="AD60">
        <f>HOLDS!L69*HOLDS!$E69</f>
        <v>0</v>
      </c>
      <c r="AE60">
        <f>HOLDS!M69*HOLDS!$E69</f>
        <v>0</v>
      </c>
      <c r="AF60">
        <f>HOLDS!N69*HOLDS!$E69</f>
        <v>0</v>
      </c>
      <c r="AG60">
        <f>HOLDS!O69*HOLDS!$E69</f>
        <v>0</v>
      </c>
      <c r="AH60">
        <f>HOLDS!P69*HOLDS!$E69</f>
        <v>0</v>
      </c>
      <c r="AI60">
        <f>HOLDS!Q69*HOLDS!$E69</f>
        <v>0</v>
      </c>
      <c r="AJ60">
        <f>HOLDS!R69*HOLDS!$E69</f>
        <v>0</v>
      </c>
      <c r="AK60">
        <f>HOLDS!S69*HOLDS!$E69</f>
        <v>0</v>
      </c>
      <c r="AL60">
        <f>HOLDS!T69*HOLDS!$E69</f>
        <v>0</v>
      </c>
      <c r="AM60">
        <f>HOLDS!U69*HOLDS!$E69</f>
        <v>0</v>
      </c>
      <c r="AN60">
        <f>HOLDS!V69*HOLDS!$E69</f>
        <v>0</v>
      </c>
      <c r="AO60">
        <f>HOLDS!W69*HOLDS!$E69</f>
        <v>0</v>
      </c>
      <c r="AR60">
        <f>SUM(HOLDS!G69:W69)*'Datenbank Holds'!AA62</f>
        <v>0</v>
      </c>
      <c r="AS60">
        <f>SUM(HOLDS!G69:W69)*'Datenbank Holds'!AC62</f>
        <v>0</v>
      </c>
      <c r="AV60">
        <f>SUM(HOLDS!G69:W69)*'Datenbank Holds'!AF62</f>
        <v>0</v>
      </c>
    </row>
    <row r="61" spans="2:48" ht="19.5" thickBot="1" x14ac:dyDescent="0.35">
      <c r="B61" t="str">
        <f>PROPER(VLOOKUP(C61,'Datenbank Holds'!B:AI,26,FALSE))</f>
        <v>173,74</v>
      </c>
      <c r="C61" s="114" t="s">
        <v>357</v>
      </c>
      <c r="D61" s="49" t="str">
        <f>PROPER(VLOOKUP(C61,'Datenbank Holds'!B:C,2,FALSE))</f>
        <v>Northern Lights 17</v>
      </c>
      <c r="E61" s="1">
        <f>SUM(HOLDS!G70:W70)</f>
        <v>0</v>
      </c>
      <c r="F61" s="5">
        <f>$E61*'Datenbank Holds'!H63</f>
        <v>0</v>
      </c>
      <c r="G61" s="5">
        <f>$E61*'Datenbank Holds'!I63</f>
        <v>0</v>
      </c>
      <c r="H61" s="5">
        <f>$E61*'Datenbank Holds'!J63</f>
        <v>0</v>
      </c>
      <c r="I61" s="5">
        <f>$E61*'Datenbank Holds'!K63</f>
        <v>0</v>
      </c>
      <c r="J61" s="5">
        <f>$E61*'Datenbank Holds'!L63</f>
        <v>0</v>
      </c>
      <c r="K61" s="5">
        <f>$E61*'Datenbank Holds'!M63</f>
        <v>0</v>
      </c>
      <c r="L61" s="5">
        <f>$E61*'Datenbank Holds'!N63</f>
        <v>0</v>
      </c>
      <c r="M61" s="5">
        <f>$E61*'Datenbank Holds'!O63</f>
        <v>0</v>
      </c>
      <c r="N61" s="5">
        <f>$E61*'Datenbank Holds'!P63</f>
        <v>0</v>
      </c>
      <c r="O61" s="5">
        <f>$E61*'Datenbank Holds'!Q63</f>
        <v>0</v>
      </c>
      <c r="P61" s="5">
        <f>$E61*'Datenbank Holds'!R63</f>
        <v>0</v>
      </c>
      <c r="Q61" s="5">
        <f>$E61*'Datenbank Holds'!S63</f>
        <v>0</v>
      </c>
      <c r="R61" s="5">
        <f>$E61*'Datenbank Holds'!T63</f>
        <v>0</v>
      </c>
      <c r="S61" s="5">
        <f>$E61*'Datenbank Holds'!U63</f>
        <v>0</v>
      </c>
      <c r="T61" s="5">
        <f>$E61*'Datenbank Holds'!V63</f>
        <v>0</v>
      </c>
      <c r="U61" s="5">
        <f>$E61*'Datenbank Holds'!W63</f>
        <v>0</v>
      </c>
      <c r="V61" s="5">
        <f>$E61*'Datenbank Holds'!X63</f>
        <v>0</v>
      </c>
      <c r="Y61">
        <f>HOLDS!G70*HOLDS!$E70</f>
        <v>0</v>
      </c>
      <c r="Z61">
        <f>HOLDS!H70*HOLDS!$E70</f>
        <v>0</v>
      </c>
      <c r="AA61">
        <f>HOLDS!I70*HOLDS!$E70</f>
        <v>0</v>
      </c>
      <c r="AB61">
        <f>HOLDS!J70*HOLDS!$E70</f>
        <v>0</v>
      </c>
      <c r="AC61">
        <f>HOLDS!K70*HOLDS!$E70</f>
        <v>0</v>
      </c>
      <c r="AD61">
        <f>HOLDS!L70*HOLDS!$E70</f>
        <v>0</v>
      </c>
      <c r="AE61">
        <f>HOLDS!M70*HOLDS!$E70</f>
        <v>0</v>
      </c>
      <c r="AF61">
        <f>HOLDS!N70*HOLDS!$E70</f>
        <v>0</v>
      </c>
      <c r="AG61">
        <f>HOLDS!O70*HOLDS!$E70</f>
        <v>0</v>
      </c>
      <c r="AH61">
        <f>HOLDS!P70*HOLDS!$E70</f>
        <v>0</v>
      </c>
      <c r="AI61">
        <f>HOLDS!Q70*HOLDS!$E70</f>
        <v>0</v>
      </c>
      <c r="AJ61">
        <f>HOLDS!R70*HOLDS!$E70</f>
        <v>0</v>
      </c>
      <c r="AK61">
        <f>HOLDS!S70*HOLDS!$E70</f>
        <v>0</v>
      </c>
      <c r="AL61">
        <f>HOLDS!T70*HOLDS!$E70</f>
        <v>0</v>
      </c>
      <c r="AM61">
        <f>HOLDS!U70*HOLDS!$E70</f>
        <v>0</v>
      </c>
      <c r="AN61">
        <f>HOLDS!V70*HOLDS!$E70</f>
        <v>0</v>
      </c>
      <c r="AO61">
        <f>HOLDS!W70*HOLDS!$E70</f>
        <v>0</v>
      </c>
      <c r="AR61">
        <f>SUM(HOLDS!G70:W70)*'Datenbank Holds'!AA63</f>
        <v>0</v>
      </c>
      <c r="AS61">
        <f>SUM(HOLDS!G70:W70)*'Datenbank Holds'!AC63</f>
        <v>0</v>
      </c>
      <c r="AV61">
        <f>SUM(HOLDS!G70:W70)*'Datenbank Holds'!AF63</f>
        <v>0</v>
      </c>
    </row>
    <row r="62" spans="2:48" ht="19.5" thickBot="1" x14ac:dyDescent="0.35">
      <c r="B62" t="str">
        <f>PROPER(VLOOKUP(C62,'Datenbank Holds'!B:AI,26,FALSE))</f>
        <v>165,41</v>
      </c>
      <c r="C62" s="114" t="s">
        <v>358</v>
      </c>
      <c r="D62" s="49" t="str">
        <f>PROPER(VLOOKUP(C62,'Datenbank Holds'!B:C,2,FALSE))</f>
        <v>Northern Lights 18</v>
      </c>
      <c r="E62" s="1">
        <f>SUM(HOLDS!G71:W71)</f>
        <v>0</v>
      </c>
      <c r="F62" s="5">
        <f>$E62*'Datenbank Holds'!H64</f>
        <v>0</v>
      </c>
      <c r="G62" s="5">
        <f>$E62*'Datenbank Holds'!I64</f>
        <v>0</v>
      </c>
      <c r="H62" s="5">
        <f>$E62*'Datenbank Holds'!J64</f>
        <v>0</v>
      </c>
      <c r="I62" s="5">
        <f>$E62*'Datenbank Holds'!K64</f>
        <v>0</v>
      </c>
      <c r="J62" s="5">
        <f>$E62*'Datenbank Holds'!L64</f>
        <v>0</v>
      </c>
      <c r="K62" s="5">
        <f>$E62*'Datenbank Holds'!M64</f>
        <v>0</v>
      </c>
      <c r="L62" s="5">
        <f>$E62*'Datenbank Holds'!N64</f>
        <v>0</v>
      </c>
      <c r="M62" s="5">
        <f>$E62*'Datenbank Holds'!O64</f>
        <v>0</v>
      </c>
      <c r="N62" s="5">
        <f>$E62*'Datenbank Holds'!P64</f>
        <v>0</v>
      </c>
      <c r="O62" s="5">
        <f>$E62*'Datenbank Holds'!Q64</f>
        <v>0</v>
      </c>
      <c r="P62" s="5">
        <f>$E62*'Datenbank Holds'!R64</f>
        <v>0</v>
      </c>
      <c r="Q62" s="5">
        <f>$E62*'Datenbank Holds'!S64</f>
        <v>0</v>
      </c>
      <c r="R62" s="5">
        <f>$E62*'Datenbank Holds'!T64</f>
        <v>0</v>
      </c>
      <c r="S62" s="5">
        <f>$E62*'Datenbank Holds'!U64</f>
        <v>0</v>
      </c>
      <c r="T62" s="5">
        <f>$E62*'Datenbank Holds'!V64</f>
        <v>0</v>
      </c>
      <c r="U62" s="5">
        <f>$E62*'Datenbank Holds'!W64</f>
        <v>0</v>
      </c>
      <c r="V62" s="5">
        <f>$E62*'Datenbank Holds'!X64</f>
        <v>0</v>
      </c>
      <c r="Y62">
        <f>HOLDS!G71*HOLDS!$E71</f>
        <v>0</v>
      </c>
      <c r="Z62">
        <f>HOLDS!H71*HOLDS!$E71</f>
        <v>0</v>
      </c>
      <c r="AA62">
        <f>HOLDS!I71*HOLDS!$E71</f>
        <v>0</v>
      </c>
      <c r="AB62">
        <f>HOLDS!J71*HOLDS!$E71</f>
        <v>0</v>
      </c>
      <c r="AC62">
        <f>HOLDS!K71*HOLDS!$E71</f>
        <v>0</v>
      </c>
      <c r="AD62">
        <f>HOLDS!L71*HOLDS!$E71</f>
        <v>0</v>
      </c>
      <c r="AE62">
        <f>HOLDS!M71*HOLDS!$E71</f>
        <v>0</v>
      </c>
      <c r="AF62">
        <f>HOLDS!N71*HOLDS!$E71</f>
        <v>0</v>
      </c>
      <c r="AG62">
        <f>HOLDS!O71*HOLDS!$E71</f>
        <v>0</v>
      </c>
      <c r="AH62">
        <f>HOLDS!P71*HOLDS!$E71</f>
        <v>0</v>
      </c>
      <c r="AI62">
        <f>HOLDS!Q71*HOLDS!$E71</f>
        <v>0</v>
      </c>
      <c r="AJ62">
        <f>HOLDS!R71*HOLDS!$E71</f>
        <v>0</v>
      </c>
      <c r="AK62">
        <f>HOLDS!S71*HOLDS!$E71</f>
        <v>0</v>
      </c>
      <c r="AL62">
        <f>HOLDS!T71*HOLDS!$E71</f>
        <v>0</v>
      </c>
      <c r="AM62">
        <f>HOLDS!U71*HOLDS!$E71</f>
        <v>0</v>
      </c>
      <c r="AN62">
        <f>HOLDS!V71*HOLDS!$E71</f>
        <v>0</v>
      </c>
      <c r="AO62">
        <f>HOLDS!W71*HOLDS!$E71</f>
        <v>0</v>
      </c>
      <c r="AR62">
        <f>SUM(HOLDS!G71:W71)*'Datenbank Holds'!AA64</f>
        <v>0</v>
      </c>
      <c r="AS62">
        <f>SUM(HOLDS!G71:W71)*'Datenbank Holds'!AC64</f>
        <v>0</v>
      </c>
      <c r="AV62">
        <f>SUM(HOLDS!G71:W71)*'Datenbank Holds'!AF64</f>
        <v>0</v>
      </c>
    </row>
    <row r="63" spans="2:48" ht="19.5" thickBot="1" x14ac:dyDescent="0.35">
      <c r="B63" t="str">
        <f>PROPER(VLOOKUP(C63,'Datenbank Holds'!B:AI,26,FALSE))</f>
        <v>108,29</v>
      </c>
      <c r="C63" s="114" t="s">
        <v>359</v>
      </c>
      <c r="D63" s="49" t="str">
        <f>PROPER(VLOOKUP(C63,'Datenbank Holds'!B:C,2,FALSE))</f>
        <v>Northern Lights 19</v>
      </c>
      <c r="E63" s="1">
        <f>SUM(HOLDS!G72:W72)</f>
        <v>0</v>
      </c>
      <c r="F63" s="5">
        <f>$E63*'Datenbank Holds'!H65</f>
        <v>0</v>
      </c>
      <c r="G63" s="5">
        <f>$E63*'Datenbank Holds'!I65</f>
        <v>0</v>
      </c>
      <c r="H63" s="5">
        <f>$E63*'Datenbank Holds'!J65</f>
        <v>0</v>
      </c>
      <c r="I63" s="5">
        <f>$E63*'Datenbank Holds'!K65</f>
        <v>0</v>
      </c>
      <c r="J63" s="5">
        <f>$E63*'Datenbank Holds'!L65</f>
        <v>0</v>
      </c>
      <c r="K63" s="5">
        <f>$E63*'Datenbank Holds'!M65</f>
        <v>0</v>
      </c>
      <c r="L63" s="5">
        <f>$E63*'Datenbank Holds'!N65</f>
        <v>0</v>
      </c>
      <c r="M63" s="5">
        <f>$E63*'Datenbank Holds'!O65</f>
        <v>0</v>
      </c>
      <c r="N63" s="5">
        <f>$E63*'Datenbank Holds'!P65</f>
        <v>0</v>
      </c>
      <c r="O63" s="5">
        <f>$E63*'Datenbank Holds'!Q65</f>
        <v>0</v>
      </c>
      <c r="P63" s="5">
        <f>$E63*'Datenbank Holds'!R65</f>
        <v>0</v>
      </c>
      <c r="Q63" s="5">
        <f>$E63*'Datenbank Holds'!S65</f>
        <v>0</v>
      </c>
      <c r="R63" s="5">
        <f>$E63*'Datenbank Holds'!T65</f>
        <v>0</v>
      </c>
      <c r="S63" s="5">
        <f>$E63*'Datenbank Holds'!U65</f>
        <v>0</v>
      </c>
      <c r="T63" s="5">
        <f>$E63*'Datenbank Holds'!V65</f>
        <v>0</v>
      </c>
      <c r="U63" s="5">
        <f>$E63*'Datenbank Holds'!W65</f>
        <v>0</v>
      </c>
      <c r="V63" s="5">
        <f>$E63*'Datenbank Holds'!X65</f>
        <v>0</v>
      </c>
      <c r="Y63">
        <f>HOLDS!G72*HOLDS!$E72</f>
        <v>0</v>
      </c>
      <c r="Z63">
        <f>HOLDS!H72*HOLDS!$E72</f>
        <v>0</v>
      </c>
      <c r="AA63">
        <f>HOLDS!I72*HOLDS!$E72</f>
        <v>0</v>
      </c>
      <c r="AB63">
        <f>HOLDS!J72*HOLDS!$E72</f>
        <v>0</v>
      </c>
      <c r="AC63">
        <f>HOLDS!K72*HOLDS!$E72</f>
        <v>0</v>
      </c>
      <c r="AD63">
        <f>HOLDS!L72*HOLDS!$E72</f>
        <v>0</v>
      </c>
      <c r="AE63">
        <f>HOLDS!M72*HOLDS!$E72</f>
        <v>0</v>
      </c>
      <c r="AF63">
        <f>HOLDS!N72*HOLDS!$E72</f>
        <v>0</v>
      </c>
      <c r="AG63">
        <f>HOLDS!O72*HOLDS!$E72</f>
        <v>0</v>
      </c>
      <c r="AH63">
        <f>HOLDS!P72*HOLDS!$E72</f>
        <v>0</v>
      </c>
      <c r="AI63">
        <f>HOLDS!Q72*HOLDS!$E72</f>
        <v>0</v>
      </c>
      <c r="AJ63">
        <f>HOLDS!R72*HOLDS!$E72</f>
        <v>0</v>
      </c>
      <c r="AK63">
        <f>HOLDS!S72*HOLDS!$E72</f>
        <v>0</v>
      </c>
      <c r="AL63">
        <f>HOLDS!T72*HOLDS!$E72</f>
        <v>0</v>
      </c>
      <c r="AM63">
        <f>HOLDS!U72*HOLDS!$E72</f>
        <v>0</v>
      </c>
      <c r="AN63">
        <f>HOLDS!V72*HOLDS!$E72</f>
        <v>0</v>
      </c>
      <c r="AO63">
        <f>HOLDS!W72*HOLDS!$E72</f>
        <v>0</v>
      </c>
      <c r="AR63">
        <f>SUM(HOLDS!G72:W72)*'Datenbank Holds'!AA65</f>
        <v>0</v>
      </c>
      <c r="AS63">
        <f>SUM(HOLDS!G72:W72)*'Datenbank Holds'!AC65</f>
        <v>0</v>
      </c>
      <c r="AV63">
        <f>SUM(HOLDS!G72:W72)*'Datenbank Holds'!AF65</f>
        <v>0</v>
      </c>
    </row>
    <row r="64" spans="2:48" ht="19.5" thickBot="1" x14ac:dyDescent="0.35">
      <c r="B64" t="str">
        <f>PROPER(VLOOKUP(C64,'Datenbank Holds'!B:AI,26,FALSE))</f>
        <v>646,646</v>
      </c>
      <c r="C64" s="458" t="s">
        <v>1172</v>
      </c>
      <c r="D64" s="49" t="str">
        <f>PROPER(VLOOKUP(C64,'Datenbank Holds'!B:C,2,FALSE))</f>
        <v>Volcanoes Set</v>
      </c>
      <c r="E64" s="1">
        <f>SUM(HOLDS!G73:W73)</f>
        <v>0</v>
      </c>
      <c r="F64" s="5">
        <f>$E64*'Datenbank Holds'!H66</f>
        <v>0</v>
      </c>
      <c r="G64" s="5">
        <f>$E64*'Datenbank Holds'!I66</f>
        <v>0</v>
      </c>
      <c r="H64" s="5">
        <f>$E64*'Datenbank Holds'!J66</f>
        <v>0</v>
      </c>
      <c r="I64" s="5">
        <f>$E64*'Datenbank Holds'!K66</f>
        <v>0</v>
      </c>
      <c r="J64" s="5">
        <f>$E64*'Datenbank Holds'!L66</f>
        <v>0</v>
      </c>
      <c r="K64" s="5">
        <f>$E64*'Datenbank Holds'!M66</f>
        <v>0</v>
      </c>
      <c r="L64" s="5">
        <f>$E64*'Datenbank Holds'!N66</f>
        <v>0</v>
      </c>
      <c r="M64" s="5">
        <f>$E64*'Datenbank Holds'!O66</f>
        <v>0</v>
      </c>
      <c r="N64" s="5">
        <f>$E64*'Datenbank Holds'!P66</f>
        <v>0</v>
      </c>
      <c r="O64" s="5">
        <f>$E64*'Datenbank Holds'!Q66</f>
        <v>0</v>
      </c>
      <c r="P64" s="5">
        <f>$E64*'Datenbank Holds'!R66</f>
        <v>0</v>
      </c>
      <c r="Q64" s="5">
        <f>$E64*'Datenbank Holds'!S66</f>
        <v>0</v>
      </c>
      <c r="R64" s="5">
        <f>$E64*'Datenbank Holds'!T66</f>
        <v>0</v>
      </c>
      <c r="S64" s="5">
        <f>$E64*'Datenbank Holds'!U66</f>
        <v>0</v>
      </c>
      <c r="T64" s="5">
        <f>$E64*'Datenbank Holds'!V66</f>
        <v>0</v>
      </c>
      <c r="U64" s="5">
        <f>$E64*'Datenbank Holds'!W66</f>
        <v>0</v>
      </c>
      <c r="V64" s="5">
        <f>$E64*'Datenbank Holds'!X66</f>
        <v>0</v>
      </c>
      <c r="Y64">
        <f>HOLDS!G73*HOLDS!$E73</f>
        <v>0</v>
      </c>
      <c r="Z64">
        <f>HOLDS!H73*HOLDS!$E73</f>
        <v>0</v>
      </c>
      <c r="AA64">
        <f>HOLDS!I73*HOLDS!$E73</f>
        <v>0</v>
      </c>
      <c r="AB64">
        <f>HOLDS!J73*HOLDS!$E73</f>
        <v>0</v>
      </c>
      <c r="AC64">
        <f>HOLDS!K73*HOLDS!$E73</f>
        <v>0</v>
      </c>
      <c r="AD64">
        <f>HOLDS!L73*HOLDS!$E73</f>
        <v>0</v>
      </c>
      <c r="AE64">
        <f>HOLDS!M73*HOLDS!$E73</f>
        <v>0</v>
      </c>
      <c r="AF64">
        <f>HOLDS!N73*HOLDS!$E73</f>
        <v>0</v>
      </c>
      <c r="AG64">
        <f>HOLDS!O73*HOLDS!$E73</f>
        <v>0</v>
      </c>
      <c r="AH64">
        <f>HOLDS!P73*HOLDS!$E73</f>
        <v>0</v>
      </c>
      <c r="AI64">
        <f>HOLDS!Q73*HOLDS!$E73</f>
        <v>0</v>
      </c>
      <c r="AJ64">
        <f>HOLDS!R73*HOLDS!$E73</f>
        <v>0</v>
      </c>
      <c r="AK64">
        <f>HOLDS!S73*HOLDS!$E73</f>
        <v>0</v>
      </c>
      <c r="AL64">
        <f>HOLDS!T73*HOLDS!$E73</f>
        <v>0</v>
      </c>
      <c r="AM64">
        <f>HOLDS!U73*HOLDS!$E73</f>
        <v>0</v>
      </c>
      <c r="AN64">
        <f>HOLDS!V73*HOLDS!$E73</f>
        <v>0</v>
      </c>
      <c r="AO64">
        <f>HOLDS!W73*HOLDS!$E73</f>
        <v>0</v>
      </c>
      <c r="AR64">
        <f>SUM(HOLDS!G73:W73)*'Datenbank Holds'!AA66</f>
        <v>0</v>
      </c>
      <c r="AS64">
        <f>SUM(HOLDS!G73:W73)*'Datenbank Holds'!AC66</f>
        <v>0</v>
      </c>
      <c r="AV64">
        <f>SUM(HOLDS!G73:W73)*'Datenbank Holds'!AF66</f>
        <v>0</v>
      </c>
    </row>
    <row r="65" spans="2:48" ht="19.5" thickBot="1" x14ac:dyDescent="0.35">
      <c r="B65" t="str">
        <f>PROPER(VLOOKUP(C65,'Datenbank Holds'!B:AI,26,FALSE))</f>
        <v>115,43</v>
      </c>
      <c r="C65" s="123" t="s">
        <v>243</v>
      </c>
      <c r="D65" s="49" t="str">
        <f>PROPER(VLOOKUP(C65,'Datenbank Holds'!B:C,2,FALSE))</f>
        <v>Volcanoes 1</v>
      </c>
      <c r="E65" s="1">
        <f>SUM(HOLDS!G74:W74)</f>
        <v>0</v>
      </c>
      <c r="F65" s="5">
        <f>$E65*'Datenbank Holds'!H67</f>
        <v>0</v>
      </c>
      <c r="G65" s="5">
        <f>$E65*'Datenbank Holds'!I67</f>
        <v>0</v>
      </c>
      <c r="H65" s="5">
        <f>$E65*'Datenbank Holds'!J67</f>
        <v>0</v>
      </c>
      <c r="I65" s="5">
        <f>$E65*'Datenbank Holds'!K67</f>
        <v>0</v>
      </c>
      <c r="J65" s="5">
        <f>$E65*'Datenbank Holds'!L67</f>
        <v>0</v>
      </c>
      <c r="K65" s="5">
        <f>$E65*'Datenbank Holds'!M67</f>
        <v>0</v>
      </c>
      <c r="L65" s="5">
        <f>$E65*'Datenbank Holds'!N67</f>
        <v>0</v>
      </c>
      <c r="M65" s="5">
        <f>$E65*'Datenbank Holds'!O67</f>
        <v>0</v>
      </c>
      <c r="N65" s="5">
        <f>$E65*'Datenbank Holds'!P67</f>
        <v>0</v>
      </c>
      <c r="O65" s="5">
        <f>$E65*'Datenbank Holds'!Q67</f>
        <v>0</v>
      </c>
      <c r="P65" s="5">
        <f>$E65*'Datenbank Holds'!R67</f>
        <v>0</v>
      </c>
      <c r="Q65" s="5">
        <f>$E65*'Datenbank Holds'!S67</f>
        <v>0</v>
      </c>
      <c r="R65" s="5">
        <f>$E65*'Datenbank Holds'!T67</f>
        <v>0</v>
      </c>
      <c r="S65" s="5">
        <f>$E65*'Datenbank Holds'!U67</f>
        <v>0</v>
      </c>
      <c r="T65" s="5">
        <f>$E65*'Datenbank Holds'!V67</f>
        <v>0</v>
      </c>
      <c r="U65" s="5">
        <f>$E65*'Datenbank Holds'!W67</f>
        <v>0</v>
      </c>
      <c r="V65" s="5">
        <f>$E65*'Datenbank Holds'!X67</f>
        <v>0</v>
      </c>
      <c r="Y65">
        <f>HOLDS!G74*HOLDS!$E74</f>
        <v>0</v>
      </c>
      <c r="Z65">
        <f>HOLDS!H74*HOLDS!$E74</f>
        <v>0</v>
      </c>
      <c r="AA65">
        <f>HOLDS!I74*HOLDS!$E74</f>
        <v>0</v>
      </c>
      <c r="AB65">
        <f>HOLDS!J74*HOLDS!$E74</f>
        <v>0</v>
      </c>
      <c r="AC65">
        <f>HOLDS!K74*HOLDS!$E74</f>
        <v>0</v>
      </c>
      <c r="AD65">
        <f>HOLDS!L74*HOLDS!$E74</f>
        <v>0</v>
      </c>
      <c r="AE65">
        <f>HOLDS!M74*HOLDS!$E74</f>
        <v>0</v>
      </c>
      <c r="AF65">
        <f>HOLDS!N74*HOLDS!$E74</f>
        <v>0</v>
      </c>
      <c r="AG65">
        <f>HOLDS!O74*HOLDS!$E74</f>
        <v>0</v>
      </c>
      <c r="AH65">
        <f>HOLDS!P74*HOLDS!$E74</f>
        <v>0</v>
      </c>
      <c r="AI65">
        <f>HOLDS!Q74*HOLDS!$E74</f>
        <v>0</v>
      </c>
      <c r="AJ65">
        <f>HOLDS!R74*HOLDS!$E74</f>
        <v>0</v>
      </c>
      <c r="AK65">
        <f>HOLDS!S74*HOLDS!$E74</f>
        <v>0</v>
      </c>
      <c r="AL65">
        <f>HOLDS!T74*HOLDS!$E74</f>
        <v>0</v>
      </c>
      <c r="AM65">
        <f>HOLDS!U74*HOLDS!$E74</f>
        <v>0</v>
      </c>
      <c r="AN65">
        <f>HOLDS!V74*HOLDS!$E74</f>
        <v>0</v>
      </c>
      <c r="AO65">
        <f>HOLDS!W74*HOLDS!$E74</f>
        <v>0</v>
      </c>
      <c r="AR65">
        <f>SUM(HOLDS!G74:W74)*'Datenbank Holds'!AA67</f>
        <v>0</v>
      </c>
      <c r="AS65">
        <f>SUM(HOLDS!G74:W74)*'Datenbank Holds'!AC67</f>
        <v>0</v>
      </c>
      <c r="AV65">
        <f>SUM(HOLDS!G74:W74)*'Datenbank Holds'!AF67</f>
        <v>0</v>
      </c>
    </row>
    <row r="66" spans="2:48" ht="19.5" thickBot="1" x14ac:dyDescent="0.35">
      <c r="B66" t="str">
        <f>PROPER(VLOOKUP(C66,'Datenbank Holds'!B:AI,26,FALSE))</f>
        <v>86,87</v>
      </c>
      <c r="C66" s="123" t="s">
        <v>244</v>
      </c>
      <c r="D66" s="49" t="str">
        <f>PROPER(VLOOKUP(C66,'Datenbank Holds'!B:C,2,FALSE))</f>
        <v>Volcanoes 2</v>
      </c>
      <c r="E66" s="1">
        <f>SUM(HOLDS!G75:W75)</f>
        <v>0</v>
      </c>
      <c r="F66" s="5">
        <f>$E66*'Datenbank Holds'!H68</f>
        <v>0</v>
      </c>
      <c r="G66" s="5">
        <f>$E66*'Datenbank Holds'!I68</f>
        <v>0</v>
      </c>
      <c r="H66" s="5">
        <f>$E66*'Datenbank Holds'!J68</f>
        <v>0</v>
      </c>
      <c r="I66" s="5">
        <f>$E66*'Datenbank Holds'!K68</f>
        <v>0</v>
      </c>
      <c r="J66" s="5">
        <f>$E66*'Datenbank Holds'!L68</f>
        <v>0</v>
      </c>
      <c r="K66" s="5">
        <f>$E66*'Datenbank Holds'!M68</f>
        <v>0</v>
      </c>
      <c r="L66" s="5">
        <f>$E66*'Datenbank Holds'!N68</f>
        <v>0</v>
      </c>
      <c r="M66" s="5">
        <f>$E66*'Datenbank Holds'!O68</f>
        <v>0</v>
      </c>
      <c r="N66" s="5">
        <f>$E66*'Datenbank Holds'!P68</f>
        <v>0</v>
      </c>
      <c r="O66" s="5">
        <f>$E66*'Datenbank Holds'!Q68</f>
        <v>0</v>
      </c>
      <c r="P66" s="5">
        <f>$E66*'Datenbank Holds'!R68</f>
        <v>0</v>
      </c>
      <c r="Q66" s="5">
        <f>$E66*'Datenbank Holds'!S68</f>
        <v>0</v>
      </c>
      <c r="R66" s="5">
        <f>$E66*'Datenbank Holds'!T68</f>
        <v>0</v>
      </c>
      <c r="S66" s="5">
        <f>$E66*'Datenbank Holds'!U68</f>
        <v>0</v>
      </c>
      <c r="T66" s="5">
        <f>$E66*'Datenbank Holds'!V68</f>
        <v>0</v>
      </c>
      <c r="U66" s="5">
        <f>$E66*'Datenbank Holds'!W68</f>
        <v>0</v>
      </c>
      <c r="V66" s="5">
        <f>$E66*'Datenbank Holds'!X68</f>
        <v>0</v>
      </c>
      <c r="Y66">
        <f>HOLDS!G75*HOLDS!$E75</f>
        <v>0</v>
      </c>
      <c r="Z66">
        <f>HOLDS!H75*HOLDS!$E75</f>
        <v>0</v>
      </c>
      <c r="AA66">
        <f>HOLDS!I75*HOLDS!$E75</f>
        <v>0</v>
      </c>
      <c r="AB66">
        <f>HOLDS!J75*HOLDS!$E75</f>
        <v>0</v>
      </c>
      <c r="AC66">
        <f>HOLDS!K75*HOLDS!$E75</f>
        <v>0</v>
      </c>
      <c r="AD66">
        <f>HOLDS!L75*HOLDS!$E75</f>
        <v>0</v>
      </c>
      <c r="AE66">
        <f>HOLDS!M75*HOLDS!$E75</f>
        <v>0</v>
      </c>
      <c r="AF66">
        <f>HOLDS!N75*HOLDS!$E75</f>
        <v>0</v>
      </c>
      <c r="AG66">
        <f>HOLDS!O75*HOLDS!$E75</f>
        <v>0</v>
      </c>
      <c r="AH66">
        <f>HOLDS!P75*HOLDS!$E75</f>
        <v>0</v>
      </c>
      <c r="AI66">
        <f>HOLDS!Q75*HOLDS!$E75</f>
        <v>0</v>
      </c>
      <c r="AJ66">
        <f>HOLDS!R75*HOLDS!$E75</f>
        <v>0</v>
      </c>
      <c r="AK66">
        <f>HOLDS!S75*HOLDS!$E75</f>
        <v>0</v>
      </c>
      <c r="AL66">
        <f>HOLDS!T75*HOLDS!$E75</f>
        <v>0</v>
      </c>
      <c r="AM66">
        <f>HOLDS!U75*HOLDS!$E75</f>
        <v>0</v>
      </c>
      <c r="AN66">
        <f>HOLDS!V75*HOLDS!$E75</f>
        <v>0</v>
      </c>
      <c r="AO66">
        <f>HOLDS!W75*HOLDS!$E75</f>
        <v>0</v>
      </c>
      <c r="AR66">
        <f>SUM(HOLDS!G75:W75)*'Datenbank Holds'!AA68</f>
        <v>0</v>
      </c>
      <c r="AS66">
        <f>SUM(HOLDS!G75:W75)*'Datenbank Holds'!AC68</f>
        <v>0</v>
      </c>
      <c r="AV66">
        <f>SUM(HOLDS!G75:W75)*'Datenbank Holds'!AF68</f>
        <v>0</v>
      </c>
    </row>
    <row r="67" spans="2:48" ht="19.5" thickBot="1" x14ac:dyDescent="0.35">
      <c r="B67" t="str">
        <f>PROPER(VLOOKUP(C67,'Datenbank Holds'!B:AI,26,FALSE))</f>
        <v>153,51</v>
      </c>
      <c r="C67" s="152" t="s">
        <v>1173</v>
      </c>
      <c r="D67" s="49" t="str">
        <f>PROPER(VLOOKUP(C67,'Datenbank Holds'!B:C,2,FALSE))</f>
        <v>Volcanoes 3</v>
      </c>
      <c r="E67" s="1">
        <f>SUM(HOLDS!G76:W76)</f>
        <v>0</v>
      </c>
      <c r="F67" s="5">
        <f>$E67*'Datenbank Holds'!H69</f>
        <v>0</v>
      </c>
      <c r="G67" s="5">
        <f>$E67*'Datenbank Holds'!I69</f>
        <v>0</v>
      </c>
      <c r="H67" s="5">
        <f>$E67*'Datenbank Holds'!J69</f>
        <v>0</v>
      </c>
      <c r="I67" s="5">
        <f>$E67*'Datenbank Holds'!K69</f>
        <v>0</v>
      </c>
      <c r="J67" s="5">
        <f>$E67*'Datenbank Holds'!L69</f>
        <v>0</v>
      </c>
      <c r="K67" s="5">
        <f>$E67*'Datenbank Holds'!M69</f>
        <v>0</v>
      </c>
      <c r="L67" s="5">
        <f>$E67*'Datenbank Holds'!N69</f>
        <v>0</v>
      </c>
      <c r="M67" s="5">
        <f>$E67*'Datenbank Holds'!O69</f>
        <v>0</v>
      </c>
      <c r="N67" s="5">
        <f>$E67*'Datenbank Holds'!P69</f>
        <v>0</v>
      </c>
      <c r="O67" s="5">
        <f>$E67*'Datenbank Holds'!Q69</f>
        <v>0</v>
      </c>
      <c r="P67" s="5">
        <f>$E67*'Datenbank Holds'!R69</f>
        <v>0</v>
      </c>
      <c r="Q67" s="5">
        <f>$E67*'Datenbank Holds'!S69</f>
        <v>0</v>
      </c>
      <c r="R67" s="5">
        <f>$E67*'Datenbank Holds'!T69</f>
        <v>0</v>
      </c>
      <c r="S67" s="5">
        <f>$E67*'Datenbank Holds'!U69</f>
        <v>0</v>
      </c>
      <c r="T67" s="5">
        <f>$E67*'Datenbank Holds'!V69</f>
        <v>0</v>
      </c>
      <c r="U67" s="5">
        <f>$E67*'Datenbank Holds'!W69</f>
        <v>0</v>
      </c>
      <c r="V67" s="5">
        <f>$E67*'Datenbank Holds'!X69</f>
        <v>0</v>
      </c>
      <c r="Y67">
        <f>HOLDS!G76*HOLDS!$E76</f>
        <v>0</v>
      </c>
      <c r="Z67">
        <f>HOLDS!H76*HOLDS!$E76</f>
        <v>0</v>
      </c>
      <c r="AA67">
        <f>HOLDS!I76*HOLDS!$E76</f>
        <v>0</v>
      </c>
      <c r="AB67">
        <f>HOLDS!J76*HOLDS!$E76</f>
        <v>0</v>
      </c>
      <c r="AC67">
        <f>HOLDS!K76*HOLDS!$E76</f>
        <v>0</v>
      </c>
      <c r="AD67">
        <f>HOLDS!L76*HOLDS!$E76</f>
        <v>0</v>
      </c>
      <c r="AE67">
        <f>HOLDS!M76*HOLDS!$E76</f>
        <v>0</v>
      </c>
      <c r="AF67">
        <f>HOLDS!N76*HOLDS!$E76</f>
        <v>0</v>
      </c>
      <c r="AG67">
        <f>HOLDS!O76*HOLDS!$E76</f>
        <v>0</v>
      </c>
      <c r="AH67">
        <f>HOLDS!P76*HOLDS!$E76</f>
        <v>0</v>
      </c>
      <c r="AI67">
        <f>HOLDS!Q76*HOLDS!$E76</f>
        <v>0</v>
      </c>
      <c r="AJ67">
        <f>HOLDS!R76*HOLDS!$E76</f>
        <v>0</v>
      </c>
      <c r="AK67">
        <f>HOLDS!S76*HOLDS!$E76</f>
        <v>0</v>
      </c>
      <c r="AL67">
        <f>HOLDS!T76*HOLDS!$E76</f>
        <v>0</v>
      </c>
      <c r="AM67">
        <f>HOLDS!U76*HOLDS!$E76</f>
        <v>0</v>
      </c>
      <c r="AN67">
        <f>HOLDS!V76*HOLDS!$E76</f>
        <v>0</v>
      </c>
      <c r="AO67">
        <f>HOLDS!W76*HOLDS!$E76</f>
        <v>0</v>
      </c>
      <c r="AR67">
        <f>SUM(HOLDS!G76:W76)*'Datenbank Holds'!AA69</f>
        <v>0</v>
      </c>
      <c r="AS67">
        <f>SUM(HOLDS!G76:W76)*'Datenbank Holds'!AC69</f>
        <v>0</v>
      </c>
      <c r="AV67">
        <f>SUM(HOLDS!G76:W76)*'Datenbank Holds'!AF69</f>
        <v>0</v>
      </c>
    </row>
    <row r="68" spans="2:48" ht="19.5" thickBot="1" x14ac:dyDescent="0.35">
      <c r="B68" t="str">
        <f>PROPER(VLOOKUP(C68,'Datenbank Holds'!B:AI,26,FALSE))</f>
        <v>111,86</v>
      </c>
      <c r="C68" s="152" t="s">
        <v>1174</v>
      </c>
      <c r="D68" s="49" t="str">
        <f>PROPER(VLOOKUP(C68,'Datenbank Holds'!B:C,2,FALSE))</f>
        <v>Volcanoes 4</v>
      </c>
      <c r="E68" s="1">
        <f>SUM(HOLDS!G77:W77)</f>
        <v>0</v>
      </c>
      <c r="F68" s="5">
        <f>$E68*'Datenbank Holds'!H70</f>
        <v>0</v>
      </c>
      <c r="G68" s="5">
        <f>$E68*'Datenbank Holds'!I70</f>
        <v>0</v>
      </c>
      <c r="H68" s="5">
        <f>$E68*'Datenbank Holds'!J70</f>
        <v>0</v>
      </c>
      <c r="I68" s="5">
        <f>$E68*'Datenbank Holds'!K70</f>
        <v>0</v>
      </c>
      <c r="J68" s="5">
        <f>$E68*'Datenbank Holds'!L70</f>
        <v>0</v>
      </c>
      <c r="K68" s="5">
        <f>$E68*'Datenbank Holds'!M70</f>
        <v>0</v>
      </c>
      <c r="L68" s="5">
        <f>$E68*'Datenbank Holds'!N70</f>
        <v>0</v>
      </c>
      <c r="M68" s="5">
        <f>$E68*'Datenbank Holds'!O70</f>
        <v>0</v>
      </c>
      <c r="N68" s="5">
        <f>$E68*'Datenbank Holds'!P70</f>
        <v>0</v>
      </c>
      <c r="O68" s="5">
        <f>$E68*'Datenbank Holds'!Q70</f>
        <v>0</v>
      </c>
      <c r="P68" s="5">
        <f>$E68*'Datenbank Holds'!R70</f>
        <v>0</v>
      </c>
      <c r="Q68" s="5">
        <f>$E68*'Datenbank Holds'!S70</f>
        <v>0</v>
      </c>
      <c r="R68" s="5">
        <f>$E68*'Datenbank Holds'!T70</f>
        <v>0</v>
      </c>
      <c r="S68" s="5">
        <f>$E68*'Datenbank Holds'!U70</f>
        <v>0</v>
      </c>
      <c r="T68" s="5">
        <f>$E68*'Datenbank Holds'!V70</f>
        <v>0</v>
      </c>
      <c r="U68" s="5">
        <f>$E68*'Datenbank Holds'!W70</f>
        <v>0</v>
      </c>
      <c r="V68" s="5">
        <f>$E68*'Datenbank Holds'!X70</f>
        <v>0</v>
      </c>
      <c r="Y68">
        <f>HOLDS!G77*HOLDS!$E77</f>
        <v>0</v>
      </c>
      <c r="Z68">
        <f>HOLDS!H77*HOLDS!$E77</f>
        <v>0</v>
      </c>
      <c r="AA68">
        <f>HOLDS!I77*HOLDS!$E77</f>
        <v>0</v>
      </c>
      <c r="AB68">
        <f>HOLDS!J77*HOLDS!$E77</f>
        <v>0</v>
      </c>
      <c r="AC68">
        <f>HOLDS!K77*HOLDS!$E77</f>
        <v>0</v>
      </c>
      <c r="AD68">
        <f>HOLDS!L77*HOLDS!$E77</f>
        <v>0</v>
      </c>
      <c r="AE68">
        <f>HOLDS!M77*HOLDS!$E77</f>
        <v>0</v>
      </c>
      <c r="AF68">
        <f>HOLDS!N77*HOLDS!$E77</f>
        <v>0</v>
      </c>
      <c r="AG68">
        <f>HOLDS!O77*HOLDS!$E77</f>
        <v>0</v>
      </c>
      <c r="AH68">
        <f>HOLDS!P77*HOLDS!$E77</f>
        <v>0</v>
      </c>
      <c r="AI68">
        <f>HOLDS!Q77*HOLDS!$E77</f>
        <v>0</v>
      </c>
      <c r="AJ68">
        <f>HOLDS!R77*HOLDS!$E77</f>
        <v>0</v>
      </c>
      <c r="AK68">
        <f>HOLDS!S77*HOLDS!$E77</f>
        <v>0</v>
      </c>
      <c r="AL68">
        <f>HOLDS!T77*HOLDS!$E77</f>
        <v>0</v>
      </c>
      <c r="AM68">
        <f>HOLDS!U77*HOLDS!$E77</f>
        <v>0</v>
      </c>
      <c r="AN68">
        <f>HOLDS!V77*HOLDS!$E77</f>
        <v>0</v>
      </c>
      <c r="AO68">
        <f>HOLDS!W77*HOLDS!$E77</f>
        <v>0</v>
      </c>
      <c r="AR68">
        <f>SUM(HOLDS!G77:W77)*'Datenbank Holds'!AA70</f>
        <v>0</v>
      </c>
      <c r="AS68">
        <f>SUM(HOLDS!G77:W77)*'Datenbank Holds'!AC70</f>
        <v>0</v>
      </c>
      <c r="AV68">
        <f>SUM(HOLDS!G77:W77)*'Datenbank Holds'!AF70</f>
        <v>0</v>
      </c>
    </row>
    <row r="69" spans="2:48" ht="19.5" thickBot="1" x14ac:dyDescent="0.35">
      <c r="B69" t="str">
        <f>PROPER(VLOOKUP(C69,'Datenbank Holds'!B:AI,26,FALSE))</f>
        <v>64,26</v>
      </c>
      <c r="C69" s="152" t="s">
        <v>1175</v>
      </c>
      <c r="D69" s="49" t="str">
        <f>PROPER(VLOOKUP(C69,'Datenbank Holds'!B:C,2,FALSE))</f>
        <v>Volcanoes 5</v>
      </c>
      <c r="E69" s="1">
        <f>SUM(HOLDS!G78:W78)</f>
        <v>0</v>
      </c>
      <c r="F69" s="5">
        <f>$E69*'Datenbank Holds'!H71</f>
        <v>0</v>
      </c>
      <c r="G69" s="5">
        <f>$E69*'Datenbank Holds'!I71</f>
        <v>0</v>
      </c>
      <c r="H69" s="5">
        <f>$E69*'Datenbank Holds'!J71</f>
        <v>0</v>
      </c>
      <c r="I69" s="5">
        <f>$E69*'Datenbank Holds'!K71</f>
        <v>0</v>
      </c>
      <c r="J69" s="5">
        <f>$E69*'Datenbank Holds'!L71</f>
        <v>0</v>
      </c>
      <c r="K69" s="5">
        <f>$E69*'Datenbank Holds'!M71</f>
        <v>0</v>
      </c>
      <c r="L69" s="5">
        <f>$E69*'Datenbank Holds'!N71</f>
        <v>0</v>
      </c>
      <c r="M69" s="5">
        <f>$E69*'Datenbank Holds'!O71</f>
        <v>0</v>
      </c>
      <c r="N69" s="5">
        <f>$E69*'Datenbank Holds'!P71</f>
        <v>0</v>
      </c>
      <c r="O69" s="5">
        <f>$E69*'Datenbank Holds'!Q71</f>
        <v>0</v>
      </c>
      <c r="P69" s="5">
        <f>$E69*'Datenbank Holds'!R71</f>
        <v>0</v>
      </c>
      <c r="Q69" s="5">
        <f>$E69*'Datenbank Holds'!S71</f>
        <v>0</v>
      </c>
      <c r="R69" s="5">
        <f>$E69*'Datenbank Holds'!T71</f>
        <v>0</v>
      </c>
      <c r="S69" s="5">
        <f>$E69*'Datenbank Holds'!U71</f>
        <v>0</v>
      </c>
      <c r="T69" s="5">
        <f>$E69*'Datenbank Holds'!V71</f>
        <v>0</v>
      </c>
      <c r="U69" s="5">
        <f>$E69*'Datenbank Holds'!W71</f>
        <v>0</v>
      </c>
      <c r="V69" s="5">
        <f>$E69*'Datenbank Holds'!X71</f>
        <v>0</v>
      </c>
      <c r="Y69">
        <f>HOLDS!G78*HOLDS!$E78</f>
        <v>0</v>
      </c>
      <c r="Z69">
        <f>HOLDS!H78*HOLDS!$E78</f>
        <v>0</v>
      </c>
      <c r="AA69">
        <f>HOLDS!I78*HOLDS!$E78</f>
        <v>0</v>
      </c>
      <c r="AB69">
        <f>HOLDS!J78*HOLDS!$E78</f>
        <v>0</v>
      </c>
      <c r="AC69">
        <f>HOLDS!K78*HOLDS!$E78</f>
        <v>0</v>
      </c>
      <c r="AD69">
        <f>HOLDS!L78*HOLDS!$E78</f>
        <v>0</v>
      </c>
      <c r="AE69">
        <f>HOLDS!M78*HOLDS!$E78</f>
        <v>0</v>
      </c>
      <c r="AF69">
        <f>HOLDS!N78*HOLDS!$E78</f>
        <v>0</v>
      </c>
      <c r="AG69">
        <f>HOLDS!O78*HOLDS!$E78</f>
        <v>0</v>
      </c>
      <c r="AH69">
        <f>HOLDS!P78*HOLDS!$E78</f>
        <v>0</v>
      </c>
      <c r="AI69">
        <f>HOLDS!Q78*HOLDS!$E78</f>
        <v>0</v>
      </c>
      <c r="AJ69">
        <f>HOLDS!R78*HOLDS!$E78</f>
        <v>0</v>
      </c>
      <c r="AK69">
        <f>HOLDS!S78*HOLDS!$E78</f>
        <v>0</v>
      </c>
      <c r="AL69">
        <f>HOLDS!T78*HOLDS!$E78</f>
        <v>0</v>
      </c>
      <c r="AM69">
        <f>HOLDS!U78*HOLDS!$E78</f>
        <v>0</v>
      </c>
      <c r="AN69">
        <f>HOLDS!V78*HOLDS!$E78</f>
        <v>0</v>
      </c>
      <c r="AO69">
        <f>HOLDS!W78*HOLDS!$E78</f>
        <v>0</v>
      </c>
      <c r="AR69">
        <f>SUM(HOLDS!G78:W78)*'Datenbank Holds'!AA71</f>
        <v>0</v>
      </c>
      <c r="AS69">
        <f>SUM(HOLDS!G78:W78)*'Datenbank Holds'!AC71</f>
        <v>0</v>
      </c>
      <c r="AV69">
        <f>SUM(HOLDS!G78:W78)*'Datenbank Holds'!AF71</f>
        <v>0</v>
      </c>
    </row>
    <row r="70" spans="2:48" ht="19.5" thickBot="1" x14ac:dyDescent="0.35">
      <c r="B70" t="str">
        <f>PROPER(VLOOKUP(C70,'Datenbank Holds'!B:AI,26,FALSE))</f>
        <v>42,84</v>
      </c>
      <c r="C70" s="152" t="s">
        <v>1176</v>
      </c>
      <c r="D70" s="49" t="str">
        <f>PROPER(VLOOKUP(C70,'Datenbank Holds'!B:C,2,FALSE))</f>
        <v>Volcanoes 6</v>
      </c>
      <c r="E70" s="1">
        <f>SUM(HOLDS!G79:W79)</f>
        <v>0</v>
      </c>
      <c r="F70" s="5">
        <f>$E70*'Datenbank Holds'!H72</f>
        <v>0</v>
      </c>
      <c r="G70" s="5">
        <f>$E70*'Datenbank Holds'!I72</f>
        <v>0</v>
      </c>
      <c r="H70" s="5">
        <f>$E70*'Datenbank Holds'!J72</f>
        <v>0</v>
      </c>
      <c r="I70" s="5">
        <f>$E70*'Datenbank Holds'!K72</f>
        <v>0</v>
      </c>
      <c r="J70" s="5">
        <f>$E70*'Datenbank Holds'!L72</f>
        <v>0</v>
      </c>
      <c r="K70" s="5">
        <f>$E70*'Datenbank Holds'!M72</f>
        <v>0</v>
      </c>
      <c r="L70" s="5">
        <f>$E70*'Datenbank Holds'!N72</f>
        <v>0</v>
      </c>
      <c r="M70" s="5">
        <f>$E70*'Datenbank Holds'!O72</f>
        <v>0</v>
      </c>
      <c r="N70" s="5">
        <f>$E70*'Datenbank Holds'!P72</f>
        <v>0</v>
      </c>
      <c r="O70" s="5">
        <f>$E70*'Datenbank Holds'!Q72</f>
        <v>0</v>
      </c>
      <c r="P70" s="5">
        <f>$E70*'Datenbank Holds'!R72</f>
        <v>0</v>
      </c>
      <c r="Q70" s="5">
        <f>$E70*'Datenbank Holds'!S72</f>
        <v>0</v>
      </c>
      <c r="R70" s="5">
        <f>$E70*'Datenbank Holds'!T72</f>
        <v>0</v>
      </c>
      <c r="S70" s="5">
        <f>$E70*'Datenbank Holds'!U72</f>
        <v>0</v>
      </c>
      <c r="T70" s="5">
        <f>$E70*'Datenbank Holds'!V72</f>
        <v>0</v>
      </c>
      <c r="U70" s="5">
        <f>$E70*'Datenbank Holds'!W72</f>
        <v>0</v>
      </c>
      <c r="V70" s="5">
        <f>$E70*'Datenbank Holds'!X72</f>
        <v>0</v>
      </c>
      <c r="Y70">
        <f>HOLDS!G79*HOLDS!$E79</f>
        <v>0</v>
      </c>
      <c r="Z70">
        <f>HOLDS!H79*HOLDS!$E79</f>
        <v>0</v>
      </c>
      <c r="AA70">
        <f>HOLDS!I79*HOLDS!$E79</f>
        <v>0</v>
      </c>
      <c r="AB70">
        <f>HOLDS!J79*HOLDS!$E79</f>
        <v>0</v>
      </c>
      <c r="AC70">
        <f>HOLDS!K79*HOLDS!$E79</f>
        <v>0</v>
      </c>
      <c r="AD70">
        <f>HOLDS!L79*HOLDS!$E79</f>
        <v>0</v>
      </c>
      <c r="AE70">
        <f>HOLDS!M79*HOLDS!$E79</f>
        <v>0</v>
      </c>
      <c r="AF70">
        <f>HOLDS!N79*HOLDS!$E79</f>
        <v>0</v>
      </c>
      <c r="AG70">
        <f>HOLDS!O79*HOLDS!$E79</f>
        <v>0</v>
      </c>
      <c r="AH70">
        <f>HOLDS!P79*HOLDS!$E79</f>
        <v>0</v>
      </c>
      <c r="AI70">
        <f>HOLDS!Q79*HOLDS!$E79</f>
        <v>0</v>
      </c>
      <c r="AJ70">
        <f>HOLDS!R79*HOLDS!$E79</f>
        <v>0</v>
      </c>
      <c r="AK70">
        <f>HOLDS!S79*HOLDS!$E79</f>
        <v>0</v>
      </c>
      <c r="AL70">
        <f>HOLDS!T79*HOLDS!$E79</f>
        <v>0</v>
      </c>
      <c r="AM70">
        <f>HOLDS!U79*HOLDS!$E79</f>
        <v>0</v>
      </c>
      <c r="AN70">
        <f>HOLDS!V79*HOLDS!$E79</f>
        <v>0</v>
      </c>
      <c r="AO70">
        <f>HOLDS!W79*HOLDS!$E79</f>
        <v>0</v>
      </c>
      <c r="AR70">
        <f>SUM(HOLDS!G79:W79)*'Datenbank Holds'!AA72</f>
        <v>0</v>
      </c>
      <c r="AS70">
        <f>SUM(HOLDS!G79:W79)*'Datenbank Holds'!AC72</f>
        <v>0</v>
      </c>
      <c r="AV70">
        <f>SUM(HOLDS!G79:W79)*'Datenbank Holds'!AF72</f>
        <v>0</v>
      </c>
    </row>
    <row r="71" spans="2:48" ht="19.5" thickBot="1" x14ac:dyDescent="0.35">
      <c r="B71" t="str">
        <f>PROPER(VLOOKUP(C71,'Datenbank Holds'!B:AI,26,FALSE))</f>
        <v>105,91</v>
      </c>
      <c r="C71" s="152" t="s">
        <v>1177</v>
      </c>
      <c r="D71" s="49" t="str">
        <f>PROPER(VLOOKUP(C71,'Datenbank Holds'!B:C,2,FALSE))</f>
        <v>Volcanoes 7</v>
      </c>
      <c r="E71" s="1">
        <f>SUM(HOLDS!G80:W80)</f>
        <v>0</v>
      </c>
      <c r="F71" s="5">
        <f>$E71*'Datenbank Holds'!H73</f>
        <v>0</v>
      </c>
      <c r="G71" s="5">
        <f>$E71*'Datenbank Holds'!I73</f>
        <v>0</v>
      </c>
      <c r="H71" s="5">
        <f>$E71*'Datenbank Holds'!J73</f>
        <v>0</v>
      </c>
      <c r="I71" s="5">
        <f>$E71*'Datenbank Holds'!K73</f>
        <v>0</v>
      </c>
      <c r="J71" s="5">
        <f>$E71*'Datenbank Holds'!L73</f>
        <v>0</v>
      </c>
      <c r="K71" s="5">
        <f>$E71*'Datenbank Holds'!M73</f>
        <v>0</v>
      </c>
      <c r="L71" s="5">
        <f>$E71*'Datenbank Holds'!N73</f>
        <v>0</v>
      </c>
      <c r="M71" s="5">
        <f>$E71*'Datenbank Holds'!O73</f>
        <v>0</v>
      </c>
      <c r="N71" s="5">
        <f>$E71*'Datenbank Holds'!P73</f>
        <v>0</v>
      </c>
      <c r="O71" s="5">
        <f>$E71*'Datenbank Holds'!Q73</f>
        <v>0</v>
      </c>
      <c r="P71" s="5">
        <f>$E71*'Datenbank Holds'!R73</f>
        <v>0</v>
      </c>
      <c r="Q71" s="5">
        <f>$E71*'Datenbank Holds'!S73</f>
        <v>0</v>
      </c>
      <c r="R71" s="5">
        <f>$E71*'Datenbank Holds'!T73</f>
        <v>0</v>
      </c>
      <c r="S71" s="5">
        <f>$E71*'Datenbank Holds'!U73</f>
        <v>0</v>
      </c>
      <c r="T71" s="5">
        <f>$E71*'Datenbank Holds'!V73</f>
        <v>0</v>
      </c>
      <c r="U71" s="5">
        <f>$E71*'Datenbank Holds'!W73</f>
        <v>0</v>
      </c>
      <c r="V71" s="5">
        <f>$E71*'Datenbank Holds'!X73</f>
        <v>0</v>
      </c>
      <c r="Y71">
        <f>HOLDS!G80*HOLDS!$E80</f>
        <v>0</v>
      </c>
      <c r="Z71">
        <f>HOLDS!H80*HOLDS!$E80</f>
        <v>0</v>
      </c>
      <c r="AA71">
        <f>HOLDS!I80*HOLDS!$E80</f>
        <v>0</v>
      </c>
      <c r="AB71">
        <f>HOLDS!J80*HOLDS!$E80</f>
        <v>0</v>
      </c>
      <c r="AC71">
        <f>HOLDS!K80*HOLDS!$E80</f>
        <v>0</v>
      </c>
      <c r="AD71">
        <f>HOLDS!L80*HOLDS!$E80</f>
        <v>0</v>
      </c>
      <c r="AE71">
        <f>HOLDS!M80*HOLDS!$E80</f>
        <v>0</v>
      </c>
      <c r="AF71">
        <f>HOLDS!N80*HOLDS!$E80</f>
        <v>0</v>
      </c>
      <c r="AG71">
        <f>HOLDS!O80*HOLDS!$E80</f>
        <v>0</v>
      </c>
      <c r="AH71">
        <f>HOLDS!P80*HOLDS!$E80</f>
        <v>0</v>
      </c>
      <c r="AI71">
        <f>HOLDS!Q80*HOLDS!$E80</f>
        <v>0</v>
      </c>
      <c r="AJ71">
        <f>HOLDS!R80*HOLDS!$E80</f>
        <v>0</v>
      </c>
      <c r="AK71">
        <f>HOLDS!S80*HOLDS!$E80</f>
        <v>0</v>
      </c>
      <c r="AL71">
        <f>HOLDS!T80*HOLDS!$E80</f>
        <v>0</v>
      </c>
      <c r="AM71">
        <f>HOLDS!U80*HOLDS!$E80</f>
        <v>0</v>
      </c>
      <c r="AN71">
        <f>HOLDS!V80*HOLDS!$E80</f>
        <v>0</v>
      </c>
      <c r="AO71">
        <f>HOLDS!W80*HOLDS!$E80</f>
        <v>0</v>
      </c>
      <c r="AR71">
        <f>SUM(HOLDS!G80:W80)*'Datenbank Holds'!AA73</f>
        <v>0</v>
      </c>
      <c r="AS71">
        <f>SUM(HOLDS!G80:W80)*'Datenbank Holds'!AC73</f>
        <v>0</v>
      </c>
      <c r="AV71">
        <f>SUM(HOLDS!G80:W80)*'Datenbank Holds'!AF73</f>
        <v>0</v>
      </c>
    </row>
    <row r="72" spans="2:48" ht="19.5" thickBot="1" x14ac:dyDescent="0.35">
      <c r="B72" t="str">
        <f>PROPER(VLOOKUP(C72,'Datenbank Holds'!B:AI,26,FALSE))</f>
        <v>49,98</v>
      </c>
      <c r="C72" s="152" t="s">
        <v>472</v>
      </c>
      <c r="D72" s="49" t="str">
        <f>PROPER(VLOOKUP(C72,'Datenbank Holds'!B:C,2,FALSE))</f>
        <v>Love Handle Foothold 1</v>
      </c>
      <c r="E72" s="1">
        <f>SUM(HOLDS!G81:W81)</f>
        <v>0</v>
      </c>
      <c r="F72" s="5">
        <f>$E72*'Datenbank Holds'!H74</f>
        <v>0</v>
      </c>
      <c r="G72" s="5">
        <f>$E72*'Datenbank Holds'!I74</f>
        <v>0</v>
      </c>
      <c r="H72" s="5">
        <f>$E72*'Datenbank Holds'!J74</f>
        <v>0</v>
      </c>
      <c r="I72" s="5">
        <f>$E72*'Datenbank Holds'!K74</f>
        <v>0</v>
      </c>
      <c r="J72" s="5">
        <f>$E72*'Datenbank Holds'!L74</f>
        <v>0</v>
      </c>
      <c r="K72" s="5">
        <f>$E72*'Datenbank Holds'!M74</f>
        <v>0</v>
      </c>
      <c r="L72" s="5">
        <f>$E72*'Datenbank Holds'!N74</f>
        <v>0</v>
      </c>
      <c r="M72" s="5">
        <f>$E72*'Datenbank Holds'!O74</f>
        <v>0</v>
      </c>
      <c r="N72" s="5">
        <f>$E72*'Datenbank Holds'!P74</f>
        <v>0</v>
      </c>
      <c r="O72" s="5">
        <f>$E72*'Datenbank Holds'!Q74</f>
        <v>0</v>
      </c>
      <c r="P72" s="5">
        <f>$E72*'Datenbank Holds'!R74</f>
        <v>0</v>
      </c>
      <c r="Q72" s="5">
        <f>$E72*'Datenbank Holds'!S74</f>
        <v>0</v>
      </c>
      <c r="R72" s="5">
        <f>$E72*'Datenbank Holds'!T74</f>
        <v>0</v>
      </c>
      <c r="S72" s="5">
        <f>$E72*'Datenbank Holds'!U74</f>
        <v>0</v>
      </c>
      <c r="T72" s="5">
        <f>$E72*'Datenbank Holds'!V74</f>
        <v>0</v>
      </c>
      <c r="U72" s="5">
        <f>$E72*'Datenbank Holds'!W74</f>
        <v>0</v>
      </c>
      <c r="V72" s="5">
        <f>$E72*'Datenbank Holds'!X74</f>
        <v>0</v>
      </c>
      <c r="Y72">
        <f>HOLDS!G81*HOLDS!$E81</f>
        <v>0</v>
      </c>
      <c r="Z72">
        <f>HOLDS!H81*HOLDS!$E81</f>
        <v>0</v>
      </c>
      <c r="AA72">
        <f>HOLDS!I81*HOLDS!$E81</f>
        <v>0</v>
      </c>
      <c r="AB72">
        <f>HOLDS!J81*HOLDS!$E81</f>
        <v>0</v>
      </c>
      <c r="AC72">
        <f>HOLDS!K81*HOLDS!$E81</f>
        <v>0</v>
      </c>
      <c r="AD72">
        <f>HOLDS!L81*HOLDS!$E81</f>
        <v>0</v>
      </c>
      <c r="AE72">
        <f>HOLDS!M81*HOLDS!$E81</f>
        <v>0</v>
      </c>
      <c r="AF72">
        <f>HOLDS!N81*HOLDS!$E81</f>
        <v>0</v>
      </c>
      <c r="AG72">
        <f>HOLDS!O81*HOLDS!$E81</f>
        <v>0</v>
      </c>
      <c r="AH72">
        <f>HOLDS!P81*HOLDS!$E81</f>
        <v>0</v>
      </c>
      <c r="AI72">
        <f>HOLDS!Q81*HOLDS!$E81</f>
        <v>0</v>
      </c>
      <c r="AJ72">
        <f>HOLDS!R81*HOLDS!$E81</f>
        <v>0</v>
      </c>
      <c r="AK72">
        <f>HOLDS!S81*HOLDS!$E81</f>
        <v>0</v>
      </c>
      <c r="AL72">
        <f>HOLDS!T81*HOLDS!$E81</f>
        <v>0</v>
      </c>
      <c r="AM72">
        <f>HOLDS!U81*HOLDS!$E81</f>
        <v>0</v>
      </c>
      <c r="AN72">
        <f>HOLDS!V81*HOLDS!$E81</f>
        <v>0</v>
      </c>
      <c r="AO72">
        <f>HOLDS!W81*HOLDS!$E81</f>
        <v>0</v>
      </c>
      <c r="AR72">
        <f>SUM(HOLDS!G81:W81)*'Datenbank Holds'!AA74</f>
        <v>0</v>
      </c>
      <c r="AS72">
        <f>SUM(HOLDS!G81:W81)*'Datenbank Holds'!AC74</f>
        <v>0</v>
      </c>
      <c r="AV72">
        <f>SUM(HOLDS!G81:W81)*'Datenbank Holds'!AF74</f>
        <v>0</v>
      </c>
    </row>
    <row r="73" spans="2:48" ht="19.5" thickBot="1" x14ac:dyDescent="0.35">
      <c r="B73" t="str">
        <f>PROPER(VLOOKUP(C73,'Datenbank Holds'!B:AI,26,FALSE))</f>
        <v>63,07</v>
      </c>
      <c r="C73" s="152" t="s">
        <v>473</v>
      </c>
      <c r="D73" s="49" t="str">
        <f>PROPER(VLOOKUP(C73,'Datenbank Holds'!B:C,2,FALSE))</f>
        <v>Love Handle Foothold 2</v>
      </c>
      <c r="E73" s="1">
        <f>SUM(HOLDS!G82:W82)</f>
        <v>0</v>
      </c>
      <c r="F73" s="5">
        <f>$E73*'Datenbank Holds'!H75</f>
        <v>0</v>
      </c>
      <c r="G73" s="5">
        <f>$E73*'Datenbank Holds'!I75</f>
        <v>0</v>
      </c>
      <c r="H73" s="5">
        <f>$E73*'Datenbank Holds'!J75</f>
        <v>0</v>
      </c>
      <c r="I73" s="5">
        <f>$E73*'Datenbank Holds'!K75</f>
        <v>0</v>
      </c>
      <c r="J73" s="5">
        <f>$E73*'Datenbank Holds'!L75</f>
        <v>0</v>
      </c>
      <c r="K73" s="5">
        <f>$E73*'Datenbank Holds'!M75</f>
        <v>0</v>
      </c>
      <c r="L73" s="5">
        <f>$E73*'Datenbank Holds'!N75</f>
        <v>0</v>
      </c>
      <c r="M73" s="5">
        <f>$E73*'Datenbank Holds'!O75</f>
        <v>0</v>
      </c>
      <c r="N73" s="5">
        <f>$E73*'Datenbank Holds'!P75</f>
        <v>0</v>
      </c>
      <c r="O73" s="5">
        <f>$E73*'Datenbank Holds'!Q75</f>
        <v>0</v>
      </c>
      <c r="P73" s="5">
        <f>$E73*'Datenbank Holds'!R75</f>
        <v>0</v>
      </c>
      <c r="Q73" s="5">
        <f>$E73*'Datenbank Holds'!S75</f>
        <v>0</v>
      </c>
      <c r="R73" s="5">
        <f>$E73*'Datenbank Holds'!T75</f>
        <v>0</v>
      </c>
      <c r="S73" s="5">
        <f>$E73*'Datenbank Holds'!U75</f>
        <v>0</v>
      </c>
      <c r="T73" s="5">
        <f>$E73*'Datenbank Holds'!V75</f>
        <v>0</v>
      </c>
      <c r="U73" s="5">
        <f>$E73*'Datenbank Holds'!W75</f>
        <v>0</v>
      </c>
      <c r="V73" s="5">
        <f>$E73*'Datenbank Holds'!X75</f>
        <v>0</v>
      </c>
      <c r="Y73">
        <f>HOLDS!G82*HOLDS!$E82</f>
        <v>0</v>
      </c>
      <c r="Z73">
        <f>HOLDS!H82*HOLDS!$E82</f>
        <v>0</v>
      </c>
      <c r="AA73">
        <f>HOLDS!I82*HOLDS!$E82</f>
        <v>0</v>
      </c>
      <c r="AB73">
        <f>HOLDS!J82*HOLDS!$E82</f>
        <v>0</v>
      </c>
      <c r="AC73">
        <f>HOLDS!K82*HOLDS!$E82</f>
        <v>0</v>
      </c>
      <c r="AD73">
        <f>HOLDS!L82*HOLDS!$E82</f>
        <v>0</v>
      </c>
      <c r="AE73">
        <f>HOLDS!M82*HOLDS!$E82</f>
        <v>0</v>
      </c>
      <c r="AF73">
        <f>HOLDS!N82*HOLDS!$E82</f>
        <v>0</v>
      </c>
      <c r="AG73">
        <f>HOLDS!O82*HOLDS!$E82</f>
        <v>0</v>
      </c>
      <c r="AH73">
        <f>HOLDS!P82*HOLDS!$E82</f>
        <v>0</v>
      </c>
      <c r="AI73">
        <f>HOLDS!Q82*HOLDS!$E82</f>
        <v>0</v>
      </c>
      <c r="AJ73">
        <f>HOLDS!R82*HOLDS!$E82</f>
        <v>0</v>
      </c>
      <c r="AK73">
        <f>HOLDS!S82*HOLDS!$E82</f>
        <v>0</v>
      </c>
      <c r="AL73">
        <f>HOLDS!T82*HOLDS!$E82</f>
        <v>0</v>
      </c>
      <c r="AM73">
        <f>HOLDS!U82*HOLDS!$E82</f>
        <v>0</v>
      </c>
      <c r="AN73">
        <f>HOLDS!V82*HOLDS!$E82</f>
        <v>0</v>
      </c>
      <c r="AO73">
        <f>HOLDS!W82*HOLDS!$E82</f>
        <v>0</v>
      </c>
      <c r="AR73">
        <f>SUM(HOLDS!G82:W82)*'Datenbank Holds'!AA75</f>
        <v>0</v>
      </c>
      <c r="AS73">
        <f>SUM(HOLDS!G82:W82)*'Datenbank Holds'!AC75</f>
        <v>0</v>
      </c>
      <c r="AV73">
        <f>SUM(HOLDS!G82:W82)*'Datenbank Holds'!AF75</f>
        <v>0</v>
      </c>
    </row>
    <row r="74" spans="2:48" ht="19.5" thickBot="1" x14ac:dyDescent="0.35">
      <c r="B74" t="str">
        <f>PROPER(VLOOKUP(C74,'Datenbank Holds'!B:AI,26,FALSE))</f>
        <v>2008,8985</v>
      </c>
      <c r="C74" s="152" t="s">
        <v>480</v>
      </c>
      <c r="D74" s="49" t="str">
        <f>PROPER(VLOOKUP(C74,'Datenbank Holds'!B:C,2,FALSE))</f>
        <v>Crusher Set</v>
      </c>
      <c r="E74" s="1">
        <f>SUM(HOLDS!G83:W83)</f>
        <v>0</v>
      </c>
      <c r="F74" s="5">
        <f>$E74*'Datenbank Holds'!H76</f>
        <v>0</v>
      </c>
      <c r="G74" s="5">
        <f>$E74*'Datenbank Holds'!I76</f>
        <v>0</v>
      </c>
      <c r="H74" s="5">
        <f>$E74*'Datenbank Holds'!J76</f>
        <v>0</v>
      </c>
      <c r="I74" s="5">
        <f>$E74*'Datenbank Holds'!K76</f>
        <v>0</v>
      </c>
      <c r="J74" s="5">
        <f>$E74*'Datenbank Holds'!L76</f>
        <v>0</v>
      </c>
      <c r="K74" s="5">
        <f>$E74*'Datenbank Holds'!M76</f>
        <v>0</v>
      </c>
      <c r="L74" s="5">
        <f>$E74*'Datenbank Holds'!N76</f>
        <v>0</v>
      </c>
      <c r="M74" s="5">
        <f>$E74*'Datenbank Holds'!O76</f>
        <v>0</v>
      </c>
      <c r="N74" s="5">
        <f>$E74*'Datenbank Holds'!P76</f>
        <v>0</v>
      </c>
      <c r="O74" s="5">
        <f>$E74*'Datenbank Holds'!Q76</f>
        <v>0</v>
      </c>
      <c r="P74" s="5">
        <f>$E74*'Datenbank Holds'!R76</f>
        <v>0</v>
      </c>
      <c r="Q74" s="5">
        <f>$E74*'Datenbank Holds'!S76</f>
        <v>0</v>
      </c>
      <c r="R74" s="5">
        <f>$E74*'Datenbank Holds'!T76</f>
        <v>0</v>
      </c>
      <c r="S74" s="5">
        <f>$E74*'Datenbank Holds'!U76</f>
        <v>0</v>
      </c>
      <c r="T74" s="5">
        <f>$E74*'Datenbank Holds'!V76</f>
        <v>0</v>
      </c>
      <c r="U74" s="5">
        <f>$E74*'Datenbank Holds'!W76</f>
        <v>0</v>
      </c>
      <c r="V74" s="5">
        <f>$E74*'Datenbank Holds'!X76</f>
        <v>0</v>
      </c>
      <c r="Y74">
        <f>HOLDS!G83*HOLDS!$E83</f>
        <v>0</v>
      </c>
      <c r="Z74">
        <f>HOLDS!H83*HOLDS!$E83</f>
        <v>0</v>
      </c>
      <c r="AA74">
        <f>HOLDS!I83*HOLDS!$E83</f>
        <v>0</v>
      </c>
      <c r="AB74">
        <f>HOLDS!J83*HOLDS!$E83</f>
        <v>0</v>
      </c>
      <c r="AC74">
        <f>HOLDS!K83*HOLDS!$E83</f>
        <v>0</v>
      </c>
      <c r="AD74">
        <f>HOLDS!L83*HOLDS!$E83</f>
        <v>0</v>
      </c>
      <c r="AE74">
        <f>HOLDS!M83*HOLDS!$E83</f>
        <v>0</v>
      </c>
      <c r="AF74">
        <f>HOLDS!N83*HOLDS!$E83</f>
        <v>0</v>
      </c>
      <c r="AG74">
        <f>HOLDS!O83*HOLDS!$E83</f>
        <v>0</v>
      </c>
      <c r="AH74">
        <f>HOLDS!P83*HOLDS!$E83</f>
        <v>0</v>
      </c>
      <c r="AI74">
        <f>HOLDS!Q83*HOLDS!$E83</f>
        <v>0</v>
      </c>
      <c r="AJ74">
        <f>HOLDS!R83*HOLDS!$E83</f>
        <v>0</v>
      </c>
      <c r="AK74">
        <f>HOLDS!S83*HOLDS!$E83</f>
        <v>0</v>
      </c>
      <c r="AL74">
        <f>HOLDS!T83*HOLDS!$E83</f>
        <v>0</v>
      </c>
      <c r="AM74">
        <f>HOLDS!U83*HOLDS!$E83</f>
        <v>0</v>
      </c>
      <c r="AN74">
        <f>HOLDS!V83*HOLDS!$E83</f>
        <v>0</v>
      </c>
      <c r="AO74">
        <f>HOLDS!W83*HOLDS!$E83</f>
        <v>0</v>
      </c>
      <c r="AR74">
        <f>SUM(HOLDS!G83:W83)*'Datenbank Holds'!AA76</f>
        <v>0</v>
      </c>
      <c r="AS74">
        <f>SUM(HOLDS!G83:W83)*'Datenbank Holds'!AC76</f>
        <v>0</v>
      </c>
      <c r="AV74">
        <f>SUM(HOLDS!G83:W83)*'Datenbank Holds'!AF76</f>
        <v>0</v>
      </c>
    </row>
    <row r="75" spans="2:48" ht="19.5" thickBot="1" x14ac:dyDescent="0.35">
      <c r="B75" t="str">
        <f>PROPER(VLOOKUP(C75,'Datenbank Holds'!B:AI,26,FALSE))</f>
        <v>96,39</v>
      </c>
      <c r="C75" s="60" t="s">
        <v>23</v>
      </c>
      <c r="D75" s="49" t="str">
        <f>PROPER(VLOOKUP(C75,'Datenbank Holds'!B:C,2,FALSE))</f>
        <v>Tiny Crusher 1</v>
      </c>
      <c r="E75" s="1">
        <f>SUM(HOLDS!G84:W84)</f>
        <v>0</v>
      </c>
      <c r="F75" s="5">
        <f>$E75*'Datenbank Holds'!H77</f>
        <v>0</v>
      </c>
      <c r="G75" s="5">
        <f>$E75*'Datenbank Holds'!I77</f>
        <v>0</v>
      </c>
      <c r="H75" s="5">
        <f>$E75*'Datenbank Holds'!J77</f>
        <v>0</v>
      </c>
      <c r="I75" s="5">
        <f>$E75*'Datenbank Holds'!K77</f>
        <v>0</v>
      </c>
      <c r="J75" s="5">
        <f>$E75*'Datenbank Holds'!L77</f>
        <v>0</v>
      </c>
      <c r="K75" s="5">
        <f>$E75*'Datenbank Holds'!M77</f>
        <v>0</v>
      </c>
      <c r="L75" s="5">
        <f>$E75*'Datenbank Holds'!N77</f>
        <v>0</v>
      </c>
      <c r="M75" s="5">
        <f>$E75*'Datenbank Holds'!O77</f>
        <v>0</v>
      </c>
      <c r="N75" s="5">
        <f>$E75*'Datenbank Holds'!P77</f>
        <v>0</v>
      </c>
      <c r="O75" s="5">
        <f>$E75*'Datenbank Holds'!Q77</f>
        <v>0</v>
      </c>
      <c r="P75" s="5">
        <f>$E75*'Datenbank Holds'!R77</f>
        <v>0</v>
      </c>
      <c r="Q75" s="5">
        <f>$E75*'Datenbank Holds'!S77</f>
        <v>0</v>
      </c>
      <c r="R75" s="5">
        <f>$E75*'Datenbank Holds'!T77</f>
        <v>0</v>
      </c>
      <c r="S75" s="5">
        <f>$E75*'Datenbank Holds'!U77</f>
        <v>0</v>
      </c>
      <c r="T75" s="5">
        <f>$E75*'Datenbank Holds'!V77</f>
        <v>0</v>
      </c>
      <c r="U75" s="5">
        <f>$E75*'Datenbank Holds'!W77</f>
        <v>0</v>
      </c>
      <c r="V75" s="5">
        <f>$E75*'Datenbank Holds'!X77</f>
        <v>0</v>
      </c>
      <c r="Y75">
        <f>HOLDS!G84*HOLDS!$E84</f>
        <v>0</v>
      </c>
      <c r="Z75">
        <f>HOLDS!H84*HOLDS!$E84</f>
        <v>0</v>
      </c>
      <c r="AA75">
        <f>HOLDS!I84*HOLDS!$E84</f>
        <v>0</v>
      </c>
      <c r="AB75">
        <f>HOLDS!J84*HOLDS!$E84</f>
        <v>0</v>
      </c>
      <c r="AC75">
        <f>HOLDS!K84*HOLDS!$E84</f>
        <v>0</v>
      </c>
      <c r="AD75">
        <f>HOLDS!L84*HOLDS!$E84</f>
        <v>0</v>
      </c>
      <c r="AE75">
        <f>HOLDS!M84*HOLDS!$E84</f>
        <v>0</v>
      </c>
      <c r="AF75">
        <f>HOLDS!N84*HOLDS!$E84</f>
        <v>0</v>
      </c>
      <c r="AG75">
        <f>HOLDS!O84*HOLDS!$E84</f>
        <v>0</v>
      </c>
      <c r="AH75">
        <f>HOLDS!P84*HOLDS!$E84</f>
        <v>0</v>
      </c>
      <c r="AI75">
        <f>HOLDS!Q84*HOLDS!$E84</f>
        <v>0</v>
      </c>
      <c r="AJ75">
        <f>HOLDS!R84*HOLDS!$E84</f>
        <v>0</v>
      </c>
      <c r="AK75">
        <f>HOLDS!S84*HOLDS!$E84</f>
        <v>0</v>
      </c>
      <c r="AL75">
        <f>HOLDS!T84*HOLDS!$E84</f>
        <v>0</v>
      </c>
      <c r="AM75">
        <f>HOLDS!U84*HOLDS!$E84</f>
        <v>0</v>
      </c>
      <c r="AN75">
        <f>HOLDS!V84*HOLDS!$E84</f>
        <v>0</v>
      </c>
      <c r="AO75">
        <f>HOLDS!W84*HOLDS!$E84</f>
        <v>0</v>
      </c>
      <c r="AR75">
        <f>SUM(HOLDS!G84:W84)*'Datenbank Holds'!AA77</f>
        <v>0</v>
      </c>
      <c r="AS75">
        <f>SUM(HOLDS!G84:W84)*'Datenbank Holds'!AC77</f>
        <v>0</v>
      </c>
      <c r="AV75">
        <f>SUM(HOLDS!G84:W84)*'Datenbank Holds'!AF77</f>
        <v>0</v>
      </c>
    </row>
    <row r="76" spans="2:48" ht="19.5" thickBot="1" x14ac:dyDescent="0.35">
      <c r="B76" t="str">
        <f>PROPER(VLOOKUP(C76,'Datenbank Holds'!B:AI,26,FALSE))</f>
        <v>92,82</v>
      </c>
      <c r="C76" s="54" t="s">
        <v>24</v>
      </c>
      <c r="D76" s="49" t="str">
        <f>PROPER(VLOOKUP(C76,'Datenbank Holds'!B:C,2,FALSE))</f>
        <v>Tiny Crusher 2</v>
      </c>
      <c r="E76" s="1">
        <f>SUM(HOLDS!G85:W85)</f>
        <v>0</v>
      </c>
      <c r="F76" s="5">
        <f>$E76*'Datenbank Holds'!H78</f>
        <v>0</v>
      </c>
      <c r="G76" s="5">
        <f>$E76*'Datenbank Holds'!I78</f>
        <v>0</v>
      </c>
      <c r="H76" s="5">
        <f>$E76*'Datenbank Holds'!J78</f>
        <v>0</v>
      </c>
      <c r="I76" s="5">
        <f>$E76*'Datenbank Holds'!K78</f>
        <v>0</v>
      </c>
      <c r="J76" s="5">
        <f>$E76*'Datenbank Holds'!L78</f>
        <v>0</v>
      </c>
      <c r="K76" s="5">
        <f>$E76*'Datenbank Holds'!M78</f>
        <v>0</v>
      </c>
      <c r="L76" s="5">
        <f>$E76*'Datenbank Holds'!N78</f>
        <v>0</v>
      </c>
      <c r="M76" s="5">
        <f>$E76*'Datenbank Holds'!O78</f>
        <v>0</v>
      </c>
      <c r="N76" s="5">
        <f>$E76*'Datenbank Holds'!P78</f>
        <v>0</v>
      </c>
      <c r="O76" s="5">
        <f>$E76*'Datenbank Holds'!Q78</f>
        <v>0</v>
      </c>
      <c r="P76" s="5">
        <f>$E76*'Datenbank Holds'!R78</f>
        <v>0</v>
      </c>
      <c r="Q76" s="5">
        <f>$E76*'Datenbank Holds'!S78</f>
        <v>0</v>
      </c>
      <c r="R76" s="5">
        <f>$E76*'Datenbank Holds'!T78</f>
        <v>0</v>
      </c>
      <c r="S76" s="5">
        <f>$E76*'Datenbank Holds'!U78</f>
        <v>0</v>
      </c>
      <c r="T76" s="5">
        <f>$E76*'Datenbank Holds'!V78</f>
        <v>0</v>
      </c>
      <c r="U76" s="5">
        <f>$E76*'Datenbank Holds'!W78</f>
        <v>0</v>
      </c>
      <c r="V76" s="5">
        <f>$E76*'Datenbank Holds'!X78</f>
        <v>0</v>
      </c>
      <c r="Y76">
        <f>HOLDS!G85*HOLDS!$E85</f>
        <v>0</v>
      </c>
      <c r="Z76">
        <f>HOLDS!H85*HOLDS!$E85</f>
        <v>0</v>
      </c>
      <c r="AA76">
        <f>HOLDS!I85*HOLDS!$E85</f>
        <v>0</v>
      </c>
      <c r="AB76">
        <f>HOLDS!J85*HOLDS!$E85</f>
        <v>0</v>
      </c>
      <c r="AC76">
        <f>HOLDS!K85*HOLDS!$E85</f>
        <v>0</v>
      </c>
      <c r="AD76">
        <f>HOLDS!L85*HOLDS!$E85</f>
        <v>0</v>
      </c>
      <c r="AE76">
        <f>HOLDS!M85*HOLDS!$E85</f>
        <v>0</v>
      </c>
      <c r="AF76">
        <f>HOLDS!N85*HOLDS!$E85</f>
        <v>0</v>
      </c>
      <c r="AG76">
        <f>HOLDS!O85*HOLDS!$E85</f>
        <v>0</v>
      </c>
      <c r="AH76">
        <f>HOLDS!P85*HOLDS!$E85</f>
        <v>0</v>
      </c>
      <c r="AI76">
        <f>HOLDS!Q85*HOLDS!$E85</f>
        <v>0</v>
      </c>
      <c r="AJ76">
        <f>HOLDS!R85*HOLDS!$E85</f>
        <v>0</v>
      </c>
      <c r="AK76">
        <f>HOLDS!S85*HOLDS!$E85</f>
        <v>0</v>
      </c>
      <c r="AL76">
        <f>HOLDS!T85*HOLDS!$E85</f>
        <v>0</v>
      </c>
      <c r="AM76">
        <f>HOLDS!U85*HOLDS!$E85</f>
        <v>0</v>
      </c>
      <c r="AN76">
        <f>HOLDS!V85*HOLDS!$E85</f>
        <v>0</v>
      </c>
      <c r="AO76">
        <f>HOLDS!W85*HOLDS!$E85</f>
        <v>0</v>
      </c>
      <c r="AR76">
        <f>SUM(HOLDS!G85:W85)*'Datenbank Holds'!AA78</f>
        <v>0</v>
      </c>
      <c r="AS76">
        <f>SUM(HOLDS!G85:W85)*'Datenbank Holds'!AC78</f>
        <v>0</v>
      </c>
      <c r="AV76">
        <f>SUM(HOLDS!G85:W85)*'Datenbank Holds'!AF78</f>
        <v>0</v>
      </c>
    </row>
    <row r="77" spans="2:48" ht="19.5" thickBot="1" x14ac:dyDescent="0.35">
      <c r="B77" t="str">
        <f>PROPER(VLOOKUP(C77,'Datenbank Holds'!B:AI,26,FALSE))</f>
        <v>85,68</v>
      </c>
      <c r="C77" s="54" t="s">
        <v>125</v>
      </c>
      <c r="D77" s="49" t="str">
        <f>PROPER(VLOOKUP(C77,'Datenbank Holds'!B:C,2,FALSE))</f>
        <v>Tiny Crusher 3</v>
      </c>
      <c r="E77" s="1">
        <f>SUM(HOLDS!G86:W86)</f>
        <v>0</v>
      </c>
      <c r="F77" s="5">
        <f>$E77*'Datenbank Holds'!H79</f>
        <v>0</v>
      </c>
      <c r="G77" s="5">
        <f>$E77*'Datenbank Holds'!I79</f>
        <v>0</v>
      </c>
      <c r="H77" s="5">
        <f>$E77*'Datenbank Holds'!J79</f>
        <v>0</v>
      </c>
      <c r="I77" s="5">
        <f>$E77*'Datenbank Holds'!K79</f>
        <v>0</v>
      </c>
      <c r="J77" s="5">
        <f>$E77*'Datenbank Holds'!L79</f>
        <v>0</v>
      </c>
      <c r="K77" s="5">
        <f>$E77*'Datenbank Holds'!M79</f>
        <v>0</v>
      </c>
      <c r="L77" s="5">
        <f>$E77*'Datenbank Holds'!N79</f>
        <v>0</v>
      </c>
      <c r="M77" s="5">
        <f>$E77*'Datenbank Holds'!O79</f>
        <v>0</v>
      </c>
      <c r="N77" s="5">
        <f>$E77*'Datenbank Holds'!P79</f>
        <v>0</v>
      </c>
      <c r="O77" s="5">
        <f>$E77*'Datenbank Holds'!Q79</f>
        <v>0</v>
      </c>
      <c r="P77" s="5">
        <f>$E77*'Datenbank Holds'!R79</f>
        <v>0</v>
      </c>
      <c r="Q77" s="5">
        <f>$E77*'Datenbank Holds'!S79</f>
        <v>0</v>
      </c>
      <c r="R77" s="5">
        <f>$E77*'Datenbank Holds'!T79</f>
        <v>0</v>
      </c>
      <c r="S77" s="5">
        <f>$E77*'Datenbank Holds'!U79</f>
        <v>0</v>
      </c>
      <c r="T77" s="5">
        <f>$E77*'Datenbank Holds'!V79</f>
        <v>0</v>
      </c>
      <c r="U77" s="5">
        <f>$E77*'Datenbank Holds'!W79</f>
        <v>0</v>
      </c>
      <c r="V77" s="5">
        <f>$E77*'Datenbank Holds'!X79</f>
        <v>0</v>
      </c>
      <c r="Y77">
        <f>HOLDS!G86*HOLDS!$E86</f>
        <v>0</v>
      </c>
      <c r="Z77">
        <f>HOLDS!H86*HOLDS!$E86</f>
        <v>0</v>
      </c>
      <c r="AA77">
        <f>HOLDS!I86*HOLDS!$E86</f>
        <v>0</v>
      </c>
      <c r="AB77">
        <f>HOLDS!J86*HOLDS!$E86</f>
        <v>0</v>
      </c>
      <c r="AC77">
        <f>HOLDS!K86*HOLDS!$E86</f>
        <v>0</v>
      </c>
      <c r="AD77">
        <f>HOLDS!L86*HOLDS!$E86</f>
        <v>0</v>
      </c>
      <c r="AE77">
        <f>HOLDS!M86*HOLDS!$E86</f>
        <v>0</v>
      </c>
      <c r="AF77">
        <f>HOLDS!N86*HOLDS!$E86</f>
        <v>0</v>
      </c>
      <c r="AG77">
        <f>HOLDS!O86*HOLDS!$E86</f>
        <v>0</v>
      </c>
      <c r="AH77">
        <f>HOLDS!P86*HOLDS!$E86</f>
        <v>0</v>
      </c>
      <c r="AI77">
        <f>HOLDS!Q86*HOLDS!$E86</f>
        <v>0</v>
      </c>
      <c r="AJ77">
        <f>HOLDS!R86*HOLDS!$E86</f>
        <v>0</v>
      </c>
      <c r="AK77">
        <f>HOLDS!S86*HOLDS!$E86</f>
        <v>0</v>
      </c>
      <c r="AL77">
        <f>HOLDS!T86*HOLDS!$E86</f>
        <v>0</v>
      </c>
      <c r="AM77">
        <f>HOLDS!U86*HOLDS!$E86</f>
        <v>0</v>
      </c>
      <c r="AN77">
        <f>HOLDS!V86*HOLDS!$E86</f>
        <v>0</v>
      </c>
      <c r="AO77">
        <f>HOLDS!W86*HOLDS!$E86</f>
        <v>0</v>
      </c>
      <c r="AR77">
        <f>SUM(HOLDS!G86:W86)*'Datenbank Holds'!AA79</f>
        <v>0</v>
      </c>
      <c r="AS77">
        <f>SUM(HOLDS!G86:W86)*'Datenbank Holds'!AC79</f>
        <v>0</v>
      </c>
      <c r="AV77">
        <f>SUM(HOLDS!G86:W86)*'Datenbank Holds'!AF79</f>
        <v>0</v>
      </c>
    </row>
    <row r="78" spans="2:48" ht="19.5" thickBot="1" x14ac:dyDescent="0.35">
      <c r="B78" t="str">
        <f>PROPER(VLOOKUP(C78,'Datenbank Holds'!B:AI,26,FALSE))</f>
        <v>86,87</v>
      </c>
      <c r="C78" s="54" t="s">
        <v>126</v>
      </c>
      <c r="D78" s="49" t="str">
        <f>PROPER(VLOOKUP(C78,'Datenbank Holds'!B:C,2,FALSE))</f>
        <v>Tiny Crusher 4</v>
      </c>
      <c r="E78" s="1">
        <f>SUM(HOLDS!G87:W87)</f>
        <v>0</v>
      </c>
      <c r="F78" s="5">
        <f>$E78*'Datenbank Holds'!H80</f>
        <v>0</v>
      </c>
      <c r="G78" s="5">
        <f>$E78*'Datenbank Holds'!I80</f>
        <v>0</v>
      </c>
      <c r="H78" s="5">
        <f>$E78*'Datenbank Holds'!J80</f>
        <v>0</v>
      </c>
      <c r="I78" s="5">
        <f>$E78*'Datenbank Holds'!K80</f>
        <v>0</v>
      </c>
      <c r="J78" s="5">
        <f>$E78*'Datenbank Holds'!L80</f>
        <v>0</v>
      </c>
      <c r="K78" s="5">
        <f>$E78*'Datenbank Holds'!M80</f>
        <v>0</v>
      </c>
      <c r="L78" s="5">
        <f>$E78*'Datenbank Holds'!N80</f>
        <v>0</v>
      </c>
      <c r="M78" s="5">
        <f>$E78*'Datenbank Holds'!O80</f>
        <v>0</v>
      </c>
      <c r="N78" s="5">
        <f>$E78*'Datenbank Holds'!P80</f>
        <v>0</v>
      </c>
      <c r="O78" s="5">
        <f>$E78*'Datenbank Holds'!Q80</f>
        <v>0</v>
      </c>
      <c r="P78" s="5">
        <f>$E78*'Datenbank Holds'!R80</f>
        <v>0</v>
      </c>
      <c r="Q78" s="5">
        <f>$E78*'Datenbank Holds'!S80</f>
        <v>0</v>
      </c>
      <c r="R78" s="5">
        <f>$E78*'Datenbank Holds'!T80</f>
        <v>0</v>
      </c>
      <c r="S78" s="5">
        <f>$E78*'Datenbank Holds'!U80</f>
        <v>0</v>
      </c>
      <c r="T78" s="5">
        <f>$E78*'Datenbank Holds'!V80</f>
        <v>0</v>
      </c>
      <c r="U78" s="5">
        <f>$E78*'Datenbank Holds'!W80</f>
        <v>0</v>
      </c>
      <c r="V78" s="5">
        <f>$E78*'Datenbank Holds'!X80</f>
        <v>0</v>
      </c>
      <c r="Y78">
        <f>HOLDS!G87*HOLDS!$E87</f>
        <v>0</v>
      </c>
      <c r="Z78">
        <f>HOLDS!H87*HOLDS!$E87</f>
        <v>0</v>
      </c>
      <c r="AA78">
        <f>HOLDS!I87*HOLDS!$E87</f>
        <v>0</v>
      </c>
      <c r="AB78">
        <f>HOLDS!J87*HOLDS!$E87</f>
        <v>0</v>
      </c>
      <c r="AC78">
        <f>HOLDS!K87*HOLDS!$E87</f>
        <v>0</v>
      </c>
      <c r="AD78">
        <f>HOLDS!L87*HOLDS!$E87</f>
        <v>0</v>
      </c>
      <c r="AE78">
        <f>HOLDS!M87*HOLDS!$E87</f>
        <v>0</v>
      </c>
      <c r="AF78">
        <f>HOLDS!N87*HOLDS!$E87</f>
        <v>0</v>
      </c>
      <c r="AG78">
        <f>HOLDS!O87*HOLDS!$E87</f>
        <v>0</v>
      </c>
      <c r="AH78">
        <f>HOLDS!P87*HOLDS!$E87</f>
        <v>0</v>
      </c>
      <c r="AI78">
        <f>HOLDS!Q87*HOLDS!$E87</f>
        <v>0</v>
      </c>
      <c r="AJ78">
        <f>HOLDS!R87*HOLDS!$E87</f>
        <v>0</v>
      </c>
      <c r="AK78">
        <f>HOLDS!S87*HOLDS!$E87</f>
        <v>0</v>
      </c>
      <c r="AL78">
        <f>HOLDS!T87*HOLDS!$E87</f>
        <v>0</v>
      </c>
      <c r="AM78">
        <f>HOLDS!U87*HOLDS!$E87</f>
        <v>0</v>
      </c>
      <c r="AN78">
        <f>HOLDS!V87*HOLDS!$E87</f>
        <v>0</v>
      </c>
      <c r="AO78">
        <f>HOLDS!W87*HOLDS!$E87</f>
        <v>0</v>
      </c>
      <c r="AR78">
        <f>SUM(HOLDS!G87:W87)*'Datenbank Holds'!AA80</f>
        <v>0</v>
      </c>
      <c r="AS78">
        <f>SUM(HOLDS!G87:W87)*'Datenbank Holds'!AC80</f>
        <v>0</v>
      </c>
      <c r="AV78">
        <f>SUM(HOLDS!G87:W87)*'Datenbank Holds'!AF80</f>
        <v>0</v>
      </c>
    </row>
    <row r="79" spans="2:48" ht="19.5" thickBot="1" x14ac:dyDescent="0.35">
      <c r="B79" t="str">
        <f>PROPER(VLOOKUP(C79,'Datenbank Holds'!B:AI,26,FALSE))</f>
        <v>163,03</v>
      </c>
      <c r="C79" s="54" t="s">
        <v>9</v>
      </c>
      <c r="D79" s="49" t="str">
        <f>PROPER(VLOOKUP(C79,'Datenbank Holds'!B:C,2,FALSE))</f>
        <v>Light Crusher 1</v>
      </c>
      <c r="E79" s="1">
        <f>SUM(HOLDS!G88:W88)</f>
        <v>0</v>
      </c>
      <c r="F79" s="5">
        <f>$E79*'Datenbank Holds'!H81</f>
        <v>0</v>
      </c>
      <c r="G79" s="5">
        <f>$E79*'Datenbank Holds'!I81</f>
        <v>0</v>
      </c>
      <c r="H79" s="5">
        <f>$E79*'Datenbank Holds'!J81</f>
        <v>0</v>
      </c>
      <c r="I79" s="5">
        <f>$E79*'Datenbank Holds'!K81</f>
        <v>0</v>
      </c>
      <c r="J79" s="5">
        <f>$E79*'Datenbank Holds'!L81</f>
        <v>0</v>
      </c>
      <c r="K79" s="5">
        <f>$E79*'Datenbank Holds'!M81</f>
        <v>0</v>
      </c>
      <c r="L79" s="5">
        <f>$E79*'Datenbank Holds'!N81</f>
        <v>0</v>
      </c>
      <c r="M79" s="5">
        <f>$E79*'Datenbank Holds'!O81</f>
        <v>0</v>
      </c>
      <c r="N79" s="5">
        <f>$E79*'Datenbank Holds'!P81</f>
        <v>0</v>
      </c>
      <c r="O79" s="5">
        <f>$E79*'Datenbank Holds'!Q81</f>
        <v>0</v>
      </c>
      <c r="P79" s="5">
        <f>$E79*'Datenbank Holds'!R81</f>
        <v>0</v>
      </c>
      <c r="Q79" s="5">
        <f>$E79*'Datenbank Holds'!S81</f>
        <v>0</v>
      </c>
      <c r="R79" s="5">
        <f>$E79*'Datenbank Holds'!T81</f>
        <v>0</v>
      </c>
      <c r="S79" s="5">
        <f>$E79*'Datenbank Holds'!U81</f>
        <v>0</v>
      </c>
      <c r="T79" s="5">
        <f>$E79*'Datenbank Holds'!V81</f>
        <v>0</v>
      </c>
      <c r="U79" s="5">
        <f>$E79*'Datenbank Holds'!W81</f>
        <v>0</v>
      </c>
      <c r="V79" s="5">
        <f>$E79*'Datenbank Holds'!X81</f>
        <v>0</v>
      </c>
      <c r="Y79">
        <f>HOLDS!G88*HOLDS!$E88</f>
        <v>0</v>
      </c>
      <c r="Z79">
        <f>HOLDS!H88*HOLDS!$E88</f>
        <v>0</v>
      </c>
      <c r="AA79">
        <f>HOLDS!I88*HOLDS!$E88</f>
        <v>0</v>
      </c>
      <c r="AB79">
        <f>HOLDS!J88*HOLDS!$E88</f>
        <v>0</v>
      </c>
      <c r="AC79">
        <f>HOLDS!K88*HOLDS!$E88</f>
        <v>0</v>
      </c>
      <c r="AD79">
        <f>HOLDS!L88*HOLDS!$E88</f>
        <v>0</v>
      </c>
      <c r="AE79">
        <f>HOLDS!M88*HOLDS!$E88</f>
        <v>0</v>
      </c>
      <c r="AF79">
        <f>HOLDS!N88*HOLDS!$E88</f>
        <v>0</v>
      </c>
      <c r="AG79">
        <f>HOLDS!O88*HOLDS!$E88</f>
        <v>0</v>
      </c>
      <c r="AH79">
        <f>HOLDS!P88*HOLDS!$E88</f>
        <v>0</v>
      </c>
      <c r="AI79">
        <f>HOLDS!Q88*HOLDS!$E88</f>
        <v>0</v>
      </c>
      <c r="AJ79">
        <f>HOLDS!R88*HOLDS!$E88</f>
        <v>0</v>
      </c>
      <c r="AK79">
        <f>HOLDS!S88*HOLDS!$E88</f>
        <v>0</v>
      </c>
      <c r="AL79">
        <f>HOLDS!T88*HOLDS!$E88</f>
        <v>0</v>
      </c>
      <c r="AM79">
        <f>HOLDS!U88*HOLDS!$E88</f>
        <v>0</v>
      </c>
      <c r="AN79">
        <f>HOLDS!V88*HOLDS!$E88</f>
        <v>0</v>
      </c>
      <c r="AO79">
        <f>HOLDS!W88*HOLDS!$E88</f>
        <v>0</v>
      </c>
      <c r="AR79">
        <f>SUM(HOLDS!G88:W88)*'Datenbank Holds'!AA81</f>
        <v>0</v>
      </c>
      <c r="AS79">
        <f>SUM(HOLDS!G88:W88)*'Datenbank Holds'!AC81</f>
        <v>0</v>
      </c>
      <c r="AV79">
        <f>SUM(HOLDS!G88:W88)*'Datenbank Holds'!AF81</f>
        <v>0</v>
      </c>
    </row>
    <row r="80" spans="2:48" ht="19.5" thickBot="1" x14ac:dyDescent="0.35">
      <c r="B80" t="str">
        <f>PROPER(VLOOKUP(C80,'Datenbank Holds'!B:AI,26,FALSE))</f>
        <v>255,85</v>
      </c>
      <c r="C80" s="54" t="s">
        <v>1</v>
      </c>
      <c r="D80" s="49" t="str">
        <f>PROPER(VLOOKUP(C80,'Datenbank Holds'!B:C,2,FALSE))</f>
        <v>Light Crusher 2</v>
      </c>
      <c r="E80" s="1">
        <f>SUM(HOLDS!G89:W89)</f>
        <v>0</v>
      </c>
      <c r="F80" s="5">
        <f>$E80*'Datenbank Holds'!H82</f>
        <v>0</v>
      </c>
      <c r="G80" s="5">
        <f>$E80*'Datenbank Holds'!I82</f>
        <v>0</v>
      </c>
      <c r="H80" s="5">
        <f>$E80*'Datenbank Holds'!J82</f>
        <v>0</v>
      </c>
      <c r="I80" s="5">
        <f>$E80*'Datenbank Holds'!K82</f>
        <v>0</v>
      </c>
      <c r="J80" s="5">
        <f>$E80*'Datenbank Holds'!L82</f>
        <v>0</v>
      </c>
      <c r="K80" s="5">
        <f>$E80*'Datenbank Holds'!M82</f>
        <v>0</v>
      </c>
      <c r="L80" s="5">
        <f>$E80*'Datenbank Holds'!N82</f>
        <v>0</v>
      </c>
      <c r="M80" s="5">
        <f>$E80*'Datenbank Holds'!O82</f>
        <v>0</v>
      </c>
      <c r="N80" s="5">
        <f>$E80*'Datenbank Holds'!P82</f>
        <v>0</v>
      </c>
      <c r="O80" s="5">
        <f>$E80*'Datenbank Holds'!Q82</f>
        <v>0</v>
      </c>
      <c r="P80" s="5">
        <f>$E80*'Datenbank Holds'!R82</f>
        <v>0</v>
      </c>
      <c r="Q80" s="5">
        <f>$E80*'Datenbank Holds'!S82</f>
        <v>0</v>
      </c>
      <c r="R80" s="5">
        <f>$E80*'Datenbank Holds'!T82</f>
        <v>0</v>
      </c>
      <c r="S80" s="5">
        <f>$E80*'Datenbank Holds'!U82</f>
        <v>0</v>
      </c>
      <c r="T80" s="5">
        <f>$E80*'Datenbank Holds'!V82</f>
        <v>0</v>
      </c>
      <c r="U80" s="5">
        <f>$E80*'Datenbank Holds'!W82</f>
        <v>0</v>
      </c>
      <c r="V80" s="5">
        <f>$E80*'Datenbank Holds'!X82</f>
        <v>0</v>
      </c>
      <c r="Y80">
        <f>HOLDS!G89*HOLDS!$E89</f>
        <v>0</v>
      </c>
      <c r="Z80">
        <f>HOLDS!H89*HOLDS!$E89</f>
        <v>0</v>
      </c>
      <c r="AA80">
        <f>HOLDS!I89*HOLDS!$E89</f>
        <v>0</v>
      </c>
      <c r="AB80">
        <f>HOLDS!J89*HOLDS!$E89</f>
        <v>0</v>
      </c>
      <c r="AC80">
        <f>HOLDS!K89*HOLDS!$E89</f>
        <v>0</v>
      </c>
      <c r="AD80">
        <f>HOLDS!L89*HOLDS!$E89</f>
        <v>0</v>
      </c>
      <c r="AE80">
        <f>HOLDS!M89*HOLDS!$E89</f>
        <v>0</v>
      </c>
      <c r="AF80">
        <f>HOLDS!N89*HOLDS!$E89</f>
        <v>0</v>
      </c>
      <c r="AG80">
        <f>HOLDS!O89*HOLDS!$E89</f>
        <v>0</v>
      </c>
      <c r="AH80">
        <f>HOLDS!P89*HOLDS!$E89</f>
        <v>0</v>
      </c>
      <c r="AI80">
        <f>HOLDS!Q89*HOLDS!$E89</f>
        <v>0</v>
      </c>
      <c r="AJ80">
        <f>HOLDS!R89*HOLDS!$E89</f>
        <v>0</v>
      </c>
      <c r="AK80">
        <f>HOLDS!S89*HOLDS!$E89</f>
        <v>0</v>
      </c>
      <c r="AL80">
        <f>HOLDS!T89*HOLDS!$E89</f>
        <v>0</v>
      </c>
      <c r="AM80">
        <f>HOLDS!U89*HOLDS!$E89</f>
        <v>0</v>
      </c>
      <c r="AN80">
        <f>HOLDS!V89*HOLDS!$E89</f>
        <v>0</v>
      </c>
      <c r="AO80">
        <f>HOLDS!W89*HOLDS!$E89</f>
        <v>0</v>
      </c>
      <c r="AR80">
        <f>SUM(HOLDS!G89:W89)*'Datenbank Holds'!AA82</f>
        <v>0</v>
      </c>
      <c r="AS80">
        <f>SUM(HOLDS!G89:W89)*'Datenbank Holds'!AC82</f>
        <v>0</v>
      </c>
      <c r="AV80">
        <f>SUM(HOLDS!G89:W89)*'Datenbank Holds'!AF82</f>
        <v>0</v>
      </c>
    </row>
    <row r="81" spans="2:48" ht="19.5" thickBot="1" x14ac:dyDescent="0.35">
      <c r="B81" t="str">
        <f>PROPER(VLOOKUP(C81,'Datenbank Holds'!B:AI,26,FALSE))</f>
        <v>191,59</v>
      </c>
      <c r="C81" s="54" t="s">
        <v>14</v>
      </c>
      <c r="D81" s="49" t="str">
        <f>PROPER(VLOOKUP(C81,'Datenbank Holds'!B:C,2,FALSE))</f>
        <v>Light Crusher 3</v>
      </c>
      <c r="E81" s="1">
        <f>SUM(HOLDS!G90:W90)</f>
        <v>0</v>
      </c>
      <c r="F81" s="5">
        <f>$E81*'Datenbank Holds'!H83</f>
        <v>0</v>
      </c>
      <c r="G81" s="5">
        <f>$E81*'Datenbank Holds'!I83</f>
        <v>0</v>
      </c>
      <c r="H81" s="5">
        <f>$E81*'Datenbank Holds'!J83</f>
        <v>0</v>
      </c>
      <c r="I81" s="5">
        <f>$E81*'Datenbank Holds'!K83</f>
        <v>0</v>
      </c>
      <c r="J81" s="5">
        <f>$E81*'Datenbank Holds'!L83</f>
        <v>0</v>
      </c>
      <c r="K81" s="5">
        <f>$E81*'Datenbank Holds'!M83</f>
        <v>0</v>
      </c>
      <c r="L81" s="5">
        <f>$E81*'Datenbank Holds'!N83</f>
        <v>0</v>
      </c>
      <c r="M81" s="5">
        <f>$E81*'Datenbank Holds'!O83</f>
        <v>0</v>
      </c>
      <c r="N81" s="5">
        <f>$E81*'Datenbank Holds'!P83</f>
        <v>0</v>
      </c>
      <c r="O81" s="5">
        <f>$E81*'Datenbank Holds'!Q83</f>
        <v>0</v>
      </c>
      <c r="P81" s="5">
        <f>$E81*'Datenbank Holds'!R83</f>
        <v>0</v>
      </c>
      <c r="Q81" s="5">
        <f>$E81*'Datenbank Holds'!S83</f>
        <v>0</v>
      </c>
      <c r="R81" s="5">
        <f>$E81*'Datenbank Holds'!T83</f>
        <v>0</v>
      </c>
      <c r="S81" s="5">
        <f>$E81*'Datenbank Holds'!U83</f>
        <v>0</v>
      </c>
      <c r="T81" s="5">
        <f>$E81*'Datenbank Holds'!V83</f>
        <v>0</v>
      </c>
      <c r="U81" s="5">
        <f>$E81*'Datenbank Holds'!W83</f>
        <v>0</v>
      </c>
      <c r="V81" s="5">
        <f>$E81*'Datenbank Holds'!X83</f>
        <v>0</v>
      </c>
      <c r="Y81">
        <f>HOLDS!G90*HOLDS!$E90</f>
        <v>0</v>
      </c>
      <c r="Z81">
        <f>HOLDS!H90*HOLDS!$E90</f>
        <v>0</v>
      </c>
      <c r="AA81">
        <f>HOLDS!I90*HOLDS!$E90</f>
        <v>0</v>
      </c>
      <c r="AB81">
        <f>HOLDS!J90*HOLDS!$E90</f>
        <v>0</v>
      </c>
      <c r="AC81">
        <f>HOLDS!K90*HOLDS!$E90</f>
        <v>0</v>
      </c>
      <c r="AD81">
        <f>HOLDS!L90*HOLDS!$E90</f>
        <v>0</v>
      </c>
      <c r="AE81">
        <f>HOLDS!M90*HOLDS!$E90</f>
        <v>0</v>
      </c>
      <c r="AF81">
        <f>HOLDS!N90*HOLDS!$E90</f>
        <v>0</v>
      </c>
      <c r="AG81">
        <f>HOLDS!O90*HOLDS!$E90</f>
        <v>0</v>
      </c>
      <c r="AH81">
        <f>HOLDS!P90*HOLDS!$E90</f>
        <v>0</v>
      </c>
      <c r="AI81">
        <f>HOLDS!Q90*HOLDS!$E90</f>
        <v>0</v>
      </c>
      <c r="AJ81">
        <f>HOLDS!R90*HOLDS!$E90</f>
        <v>0</v>
      </c>
      <c r="AK81">
        <f>HOLDS!S90*HOLDS!$E90</f>
        <v>0</v>
      </c>
      <c r="AL81">
        <f>HOLDS!T90*HOLDS!$E90</f>
        <v>0</v>
      </c>
      <c r="AM81">
        <f>HOLDS!U90*HOLDS!$E90</f>
        <v>0</v>
      </c>
      <c r="AN81">
        <f>HOLDS!V90*HOLDS!$E90</f>
        <v>0</v>
      </c>
      <c r="AO81">
        <f>HOLDS!W90*HOLDS!$E90</f>
        <v>0</v>
      </c>
      <c r="AR81">
        <f>SUM(HOLDS!G90:W90)*'Datenbank Holds'!AA83</f>
        <v>0</v>
      </c>
      <c r="AS81">
        <f>SUM(HOLDS!G90:W90)*'Datenbank Holds'!AC83</f>
        <v>0</v>
      </c>
      <c r="AV81">
        <f>SUM(HOLDS!G90:W90)*'Datenbank Holds'!AF83</f>
        <v>0</v>
      </c>
    </row>
    <row r="82" spans="2:48" ht="19.5" thickBot="1" x14ac:dyDescent="0.35">
      <c r="B82" t="str">
        <f>PROPER(VLOOKUP(C82,'Datenbank Holds'!B:AI,26,FALSE))</f>
        <v>151,13</v>
      </c>
      <c r="C82" s="54" t="s">
        <v>37</v>
      </c>
      <c r="D82" s="49" t="str">
        <f>PROPER(VLOOKUP(C82,'Datenbank Holds'!B:C,2,FALSE))</f>
        <v>Essential Crusher 1</v>
      </c>
      <c r="E82" s="1">
        <f>SUM(HOLDS!G91:W91)</f>
        <v>0</v>
      </c>
      <c r="F82" s="5">
        <f>$E82*'Datenbank Holds'!H84</f>
        <v>0</v>
      </c>
      <c r="G82" s="5">
        <f>$E82*'Datenbank Holds'!I84</f>
        <v>0</v>
      </c>
      <c r="H82" s="5">
        <f>$E82*'Datenbank Holds'!J84</f>
        <v>0</v>
      </c>
      <c r="I82" s="5">
        <f>$E82*'Datenbank Holds'!K84</f>
        <v>0</v>
      </c>
      <c r="J82" s="5">
        <f>$E82*'Datenbank Holds'!L84</f>
        <v>0</v>
      </c>
      <c r="K82" s="5">
        <f>$E82*'Datenbank Holds'!M84</f>
        <v>0</v>
      </c>
      <c r="L82" s="5">
        <f>$E82*'Datenbank Holds'!N84</f>
        <v>0</v>
      </c>
      <c r="M82" s="5">
        <f>$E82*'Datenbank Holds'!O84</f>
        <v>0</v>
      </c>
      <c r="N82" s="5">
        <f>$E82*'Datenbank Holds'!P84</f>
        <v>0</v>
      </c>
      <c r="O82" s="5">
        <f>$E82*'Datenbank Holds'!Q84</f>
        <v>0</v>
      </c>
      <c r="P82" s="5">
        <f>$E82*'Datenbank Holds'!R84</f>
        <v>0</v>
      </c>
      <c r="Q82" s="5">
        <f>$E82*'Datenbank Holds'!S84</f>
        <v>0</v>
      </c>
      <c r="R82" s="5">
        <f>$E82*'Datenbank Holds'!T84</f>
        <v>0</v>
      </c>
      <c r="S82" s="5">
        <f>$E82*'Datenbank Holds'!U84</f>
        <v>0</v>
      </c>
      <c r="T82" s="5">
        <f>$E82*'Datenbank Holds'!V84</f>
        <v>0</v>
      </c>
      <c r="U82" s="5">
        <f>$E82*'Datenbank Holds'!W84</f>
        <v>0</v>
      </c>
      <c r="V82" s="5">
        <f>$E82*'Datenbank Holds'!X84</f>
        <v>0</v>
      </c>
      <c r="Y82">
        <f>HOLDS!G91*HOLDS!$E91</f>
        <v>0</v>
      </c>
      <c r="Z82">
        <f>HOLDS!H91*HOLDS!$E91</f>
        <v>0</v>
      </c>
      <c r="AA82">
        <f>HOLDS!I91*HOLDS!$E91</f>
        <v>0</v>
      </c>
      <c r="AB82">
        <f>HOLDS!J91*HOLDS!$E91</f>
        <v>0</v>
      </c>
      <c r="AC82">
        <f>HOLDS!K91*HOLDS!$E91</f>
        <v>0</v>
      </c>
      <c r="AD82">
        <f>HOLDS!L91*HOLDS!$E91</f>
        <v>0</v>
      </c>
      <c r="AE82">
        <f>HOLDS!M91*HOLDS!$E91</f>
        <v>0</v>
      </c>
      <c r="AF82">
        <f>HOLDS!N91*HOLDS!$E91</f>
        <v>0</v>
      </c>
      <c r="AG82">
        <f>HOLDS!O91*HOLDS!$E91</f>
        <v>0</v>
      </c>
      <c r="AH82">
        <f>HOLDS!P91*HOLDS!$E91</f>
        <v>0</v>
      </c>
      <c r="AI82">
        <f>HOLDS!Q91*HOLDS!$E91</f>
        <v>0</v>
      </c>
      <c r="AJ82">
        <f>HOLDS!R91*HOLDS!$E91</f>
        <v>0</v>
      </c>
      <c r="AK82">
        <f>HOLDS!S91*HOLDS!$E91</f>
        <v>0</v>
      </c>
      <c r="AL82">
        <f>HOLDS!T91*HOLDS!$E91</f>
        <v>0</v>
      </c>
      <c r="AM82">
        <f>HOLDS!U91*HOLDS!$E91</f>
        <v>0</v>
      </c>
      <c r="AN82">
        <f>HOLDS!V91*HOLDS!$E91</f>
        <v>0</v>
      </c>
      <c r="AO82">
        <f>HOLDS!W91*HOLDS!$E91</f>
        <v>0</v>
      </c>
      <c r="AR82">
        <f>SUM(HOLDS!G91:W91)*'Datenbank Holds'!AA84</f>
        <v>0</v>
      </c>
      <c r="AS82">
        <f>SUM(HOLDS!G91:W91)*'Datenbank Holds'!AC84</f>
        <v>0</v>
      </c>
      <c r="AV82">
        <f>SUM(HOLDS!G91:W91)*'Datenbank Holds'!AF84</f>
        <v>0</v>
      </c>
    </row>
    <row r="83" spans="2:48" ht="19.5" thickBot="1" x14ac:dyDescent="0.35">
      <c r="B83" t="str">
        <f>PROPER(VLOOKUP(C83,'Datenbank Holds'!B:AI,26,FALSE))</f>
        <v>135,66</v>
      </c>
      <c r="C83" s="54" t="s">
        <v>38</v>
      </c>
      <c r="D83" s="49" t="str">
        <f>PROPER(VLOOKUP(C83,'Datenbank Holds'!B:C,2,FALSE))</f>
        <v>Essential Crusher 2</v>
      </c>
      <c r="E83" s="1">
        <f>SUM(HOLDS!G92:W92)</f>
        <v>0</v>
      </c>
      <c r="F83" s="5">
        <f>$E83*'Datenbank Holds'!H85</f>
        <v>0</v>
      </c>
      <c r="G83" s="5">
        <f>$E83*'Datenbank Holds'!I85</f>
        <v>0</v>
      </c>
      <c r="H83" s="5">
        <f>$E83*'Datenbank Holds'!J85</f>
        <v>0</v>
      </c>
      <c r="I83" s="5">
        <f>$E83*'Datenbank Holds'!K85</f>
        <v>0</v>
      </c>
      <c r="J83" s="5">
        <f>$E83*'Datenbank Holds'!L85</f>
        <v>0</v>
      </c>
      <c r="K83" s="5">
        <f>$E83*'Datenbank Holds'!M85</f>
        <v>0</v>
      </c>
      <c r="L83" s="5">
        <f>$E83*'Datenbank Holds'!N85</f>
        <v>0</v>
      </c>
      <c r="M83" s="5">
        <f>$E83*'Datenbank Holds'!O85</f>
        <v>0</v>
      </c>
      <c r="N83" s="5">
        <f>$E83*'Datenbank Holds'!P85</f>
        <v>0</v>
      </c>
      <c r="O83" s="5">
        <f>$E83*'Datenbank Holds'!Q85</f>
        <v>0</v>
      </c>
      <c r="P83" s="5">
        <f>$E83*'Datenbank Holds'!R85</f>
        <v>0</v>
      </c>
      <c r="Q83" s="5">
        <f>$E83*'Datenbank Holds'!S85</f>
        <v>0</v>
      </c>
      <c r="R83" s="5">
        <f>$E83*'Datenbank Holds'!T85</f>
        <v>0</v>
      </c>
      <c r="S83" s="5">
        <f>$E83*'Datenbank Holds'!U85</f>
        <v>0</v>
      </c>
      <c r="T83" s="5">
        <f>$E83*'Datenbank Holds'!V85</f>
        <v>0</v>
      </c>
      <c r="U83" s="5">
        <f>$E83*'Datenbank Holds'!W85</f>
        <v>0</v>
      </c>
      <c r="V83" s="5">
        <f>$E83*'Datenbank Holds'!X85</f>
        <v>0</v>
      </c>
      <c r="Y83">
        <f>HOLDS!G92*HOLDS!$E92</f>
        <v>0</v>
      </c>
      <c r="Z83">
        <f>HOLDS!H92*HOLDS!$E92</f>
        <v>0</v>
      </c>
      <c r="AA83">
        <f>HOLDS!I92*HOLDS!$E92</f>
        <v>0</v>
      </c>
      <c r="AB83">
        <f>HOLDS!J92*HOLDS!$E92</f>
        <v>0</v>
      </c>
      <c r="AC83">
        <f>HOLDS!K92*HOLDS!$E92</f>
        <v>0</v>
      </c>
      <c r="AD83">
        <f>HOLDS!L92*HOLDS!$E92</f>
        <v>0</v>
      </c>
      <c r="AE83">
        <f>HOLDS!M92*HOLDS!$E92</f>
        <v>0</v>
      </c>
      <c r="AF83">
        <f>HOLDS!N92*HOLDS!$E92</f>
        <v>0</v>
      </c>
      <c r="AG83">
        <f>HOLDS!O92*HOLDS!$E92</f>
        <v>0</v>
      </c>
      <c r="AH83">
        <f>HOLDS!P92*HOLDS!$E92</f>
        <v>0</v>
      </c>
      <c r="AI83">
        <f>HOLDS!Q92*HOLDS!$E92</f>
        <v>0</v>
      </c>
      <c r="AJ83">
        <f>HOLDS!R92*HOLDS!$E92</f>
        <v>0</v>
      </c>
      <c r="AK83">
        <f>HOLDS!S92*HOLDS!$E92</f>
        <v>0</v>
      </c>
      <c r="AL83">
        <f>HOLDS!T92*HOLDS!$E92</f>
        <v>0</v>
      </c>
      <c r="AM83">
        <f>HOLDS!U92*HOLDS!$E92</f>
        <v>0</v>
      </c>
      <c r="AN83">
        <f>HOLDS!V92*HOLDS!$E92</f>
        <v>0</v>
      </c>
      <c r="AO83">
        <f>HOLDS!W92*HOLDS!$E92</f>
        <v>0</v>
      </c>
      <c r="AR83">
        <f>SUM(HOLDS!G92:W92)*'Datenbank Holds'!AA85</f>
        <v>0</v>
      </c>
      <c r="AS83">
        <f>SUM(HOLDS!G92:W92)*'Datenbank Holds'!AC85</f>
        <v>0</v>
      </c>
      <c r="AV83">
        <f>SUM(HOLDS!G92:W92)*'Datenbank Holds'!AF85</f>
        <v>0</v>
      </c>
    </row>
    <row r="84" spans="2:48" ht="19.5" thickBot="1" x14ac:dyDescent="0.35">
      <c r="B84" t="str">
        <f>PROPER(VLOOKUP(C84,'Datenbank Holds'!B:AI,26,FALSE))</f>
        <v>139,23</v>
      </c>
      <c r="C84" s="54" t="s">
        <v>39</v>
      </c>
      <c r="D84" s="49" t="str">
        <f>PROPER(VLOOKUP(C84,'Datenbank Holds'!B:C,2,FALSE))</f>
        <v>Essential Crusher 3</v>
      </c>
      <c r="E84" s="1">
        <f>SUM(HOLDS!G93:W93)</f>
        <v>0</v>
      </c>
      <c r="F84" s="5">
        <f>$E84*'Datenbank Holds'!H86</f>
        <v>0</v>
      </c>
      <c r="G84" s="5">
        <f>$E84*'Datenbank Holds'!I86</f>
        <v>0</v>
      </c>
      <c r="H84" s="5">
        <f>$E84*'Datenbank Holds'!J86</f>
        <v>0</v>
      </c>
      <c r="I84" s="5">
        <f>$E84*'Datenbank Holds'!K86</f>
        <v>0</v>
      </c>
      <c r="J84" s="5">
        <f>$E84*'Datenbank Holds'!L86</f>
        <v>0</v>
      </c>
      <c r="K84" s="5">
        <f>$E84*'Datenbank Holds'!M86</f>
        <v>0</v>
      </c>
      <c r="L84" s="5">
        <f>$E84*'Datenbank Holds'!N86</f>
        <v>0</v>
      </c>
      <c r="M84" s="5">
        <f>$E84*'Datenbank Holds'!O86</f>
        <v>0</v>
      </c>
      <c r="N84" s="5">
        <f>$E84*'Datenbank Holds'!P86</f>
        <v>0</v>
      </c>
      <c r="O84" s="5">
        <f>$E84*'Datenbank Holds'!Q86</f>
        <v>0</v>
      </c>
      <c r="P84" s="5">
        <f>$E84*'Datenbank Holds'!R86</f>
        <v>0</v>
      </c>
      <c r="Q84" s="5">
        <f>$E84*'Datenbank Holds'!S86</f>
        <v>0</v>
      </c>
      <c r="R84" s="5">
        <f>$E84*'Datenbank Holds'!T86</f>
        <v>0</v>
      </c>
      <c r="S84" s="5">
        <f>$E84*'Datenbank Holds'!U86</f>
        <v>0</v>
      </c>
      <c r="T84" s="5">
        <f>$E84*'Datenbank Holds'!V86</f>
        <v>0</v>
      </c>
      <c r="U84" s="5">
        <f>$E84*'Datenbank Holds'!W86</f>
        <v>0</v>
      </c>
      <c r="V84" s="5">
        <f>$E84*'Datenbank Holds'!X86</f>
        <v>0</v>
      </c>
      <c r="Y84">
        <f>HOLDS!G93*HOLDS!$E93</f>
        <v>0</v>
      </c>
      <c r="Z84">
        <f>HOLDS!H93*HOLDS!$E93</f>
        <v>0</v>
      </c>
      <c r="AA84">
        <f>HOLDS!I93*HOLDS!$E93</f>
        <v>0</v>
      </c>
      <c r="AB84">
        <f>HOLDS!J93*HOLDS!$E93</f>
        <v>0</v>
      </c>
      <c r="AC84">
        <f>HOLDS!K93*HOLDS!$E93</f>
        <v>0</v>
      </c>
      <c r="AD84">
        <f>HOLDS!L93*HOLDS!$E93</f>
        <v>0</v>
      </c>
      <c r="AE84">
        <f>HOLDS!M93*HOLDS!$E93</f>
        <v>0</v>
      </c>
      <c r="AF84">
        <f>HOLDS!N93*HOLDS!$E93</f>
        <v>0</v>
      </c>
      <c r="AG84">
        <f>HOLDS!O93*HOLDS!$E93</f>
        <v>0</v>
      </c>
      <c r="AH84">
        <f>HOLDS!P93*HOLDS!$E93</f>
        <v>0</v>
      </c>
      <c r="AI84">
        <f>HOLDS!Q93*HOLDS!$E93</f>
        <v>0</v>
      </c>
      <c r="AJ84">
        <f>HOLDS!R93*HOLDS!$E93</f>
        <v>0</v>
      </c>
      <c r="AK84">
        <f>HOLDS!S93*HOLDS!$E93</f>
        <v>0</v>
      </c>
      <c r="AL84">
        <f>HOLDS!T93*HOLDS!$E93</f>
        <v>0</v>
      </c>
      <c r="AM84">
        <f>HOLDS!U93*HOLDS!$E93</f>
        <v>0</v>
      </c>
      <c r="AN84">
        <f>HOLDS!V93*HOLDS!$E93</f>
        <v>0</v>
      </c>
      <c r="AO84">
        <f>HOLDS!W93*HOLDS!$E93</f>
        <v>0</v>
      </c>
      <c r="AR84">
        <f>SUM(HOLDS!G93:W93)*'Datenbank Holds'!AA86</f>
        <v>0</v>
      </c>
      <c r="AS84">
        <f>SUM(HOLDS!G93:W93)*'Datenbank Holds'!AC86</f>
        <v>0</v>
      </c>
      <c r="AV84">
        <f>SUM(HOLDS!G93:W93)*'Datenbank Holds'!AF86</f>
        <v>0</v>
      </c>
    </row>
    <row r="85" spans="2:48" ht="19.5" thickBot="1" x14ac:dyDescent="0.35">
      <c r="B85" t="str">
        <f>PROPER(VLOOKUP(C85,'Datenbank Holds'!B:AI,26,FALSE))</f>
        <v>141,61</v>
      </c>
      <c r="C85" s="54" t="s">
        <v>40</v>
      </c>
      <c r="D85" s="49" t="str">
        <f>PROPER(VLOOKUP(C85,'Datenbank Holds'!B:C,2,FALSE))</f>
        <v>Essential Crusher 4</v>
      </c>
      <c r="E85" s="1">
        <f>SUM(HOLDS!G94:W94)</f>
        <v>0</v>
      </c>
      <c r="F85" s="5">
        <f>$E85*'Datenbank Holds'!H87</f>
        <v>0</v>
      </c>
      <c r="G85" s="5">
        <f>$E85*'Datenbank Holds'!I87</f>
        <v>0</v>
      </c>
      <c r="H85" s="5">
        <f>$E85*'Datenbank Holds'!J87</f>
        <v>0</v>
      </c>
      <c r="I85" s="5">
        <f>$E85*'Datenbank Holds'!K87</f>
        <v>0</v>
      </c>
      <c r="J85" s="5">
        <f>$E85*'Datenbank Holds'!L87</f>
        <v>0</v>
      </c>
      <c r="K85" s="5">
        <f>$E85*'Datenbank Holds'!M87</f>
        <v>0</v>
      </c>
      <c r="L85" s="5">
        <f>$E85*'Datenbank Holds'!N87</f>
        <v>0</v>
      </c>
      <c r="M85" s="5">
        <f>$E85*'Datenbank Holds'!O87</f>
        <v>0</v>
      </c>
      <c r="N85" s="5">
        <f>$E85*'Datenbank Holds'!P87</f>
        <v>0</v>
      </c>
      <c r="O85" s="5">
        <f>$E85*'Datenbank Holds'!Q87</f>
        <v>0</v>
      </c>
      <c r="P85" s="5">
        <f>$E85*'Datenbank Holds'!R87</f>
        <v>0</v>
      </c>
      <c r="Q85" s="5">
        <f>$E85*'Datenbank Holds'!S87</f>
        <v>0</v>
      </c>
      <c r="R85" s="5">
        <f>$E85*'Datenbank Holds'!T87</f>
        <v>0</v>
      </c>
      <c r="S85" s="5">
        <f>$E85*'Datenbank Holds'!U87</f>
        <v>0</v>
      </c>
      <c r="T85" s="5">
        <f>$E85*'Datenbank Holds'!V87</f>
        <v>0</v>
      </c>
      <c r="U85" s="5">
        <f>$E85*'Datenbank Holds'!W87</f>
        <v>0</v>
      </c>
      <c r="V85" s="5">
        <f>$E85*'Datenbank Holds'!X87</f>
        <v>0</v>
      </c>
      <c r="Y85">
        <f>HOLDS!G94*HOLDS!$E94</f>
        <v>0</v>
      </c>
      <c r="Z85">
        <f>HOLDS!H94*HOLDS!$E94</f>
        <v>0</v>
      </c>
      <c r="AA85">
        <f>HOLDS!I94*HOLDS!$E94</f>
        <v>0</v>
      </c>
      <c r="AB85">
        <f>HOLDS!J94*HOLDS!$E94</f>
        <v>0</v>
      </c>
      <c r="AC85">
        <f>HOLDS!K94*HOLDS!$E94</f>
        <v>0</v>
      </c>
      <c r="AD85">
        <f>HOLDS!L94*HOLDS!$E94</f>
        <v>0</v>
      </c>
      <c r="AE85">
        <f>HOLDS!M94*HOLDS!$E94</f>
        <v>0</v>
      </c>
      <c r="AF85">
        <f>HOLDS!N94*HOLDS!$E94</f>
        <v>0</v>
      </c>
      <c r="AG85">
        <f>HOLDS!O94*HOLDS!$E94</f>
        <v>0</v>
      </c>
      <c r="AH85">
        <f>HOLDS!P94*HOLDS!$E94</f>
        <v>0</v>
      </c>
      <c r="AI85">
        <f>HOLDS!Q94*HOLDS!$E94</f>
        <v>0</v>
      </c>
      <c r="AJ85">
        <f>HOLDS!R94*HOLDS!$E94</f>
        <v>0</v>
      </c>
      <c r="AK85">
        <f>HOLDS!S94*HOLDS!$E94</f>
        <v>0</v>
      </c>
      <c r="AL85">
        <f>HOLDS!T94*HOLDS!$E94</f>
        <v>0</v>
      </c>
      <c r="AM85">
        <f>HOLDS!U94*HOLDS!$E94</f>
        <v>0</v>
      </c>
      <c r="AN85">
        <f>HOLDS!V94*HOLDS!$E94</f>
        <v>0</v>
      </c>
      <c r="AO85">
        <f>HOLDS!W94*HOLDS!$E94</f>
        <v>0</v>
      </c>
      <c r="AR85">
        <f>SUM(HOLDS!G94:W94)*'Datenbank Holds'!AA87</f>
        <v>0</v>
      </c>
      <c r="AS85">
        <f>SUM(HOLDS!G94:W94)*'Datenbank Holds'!AC87</f>
        <v>0</v>
      </c>
      <c r="AV85">
        <f>SUM(HOLDS!G94:W94)*'Datenbank Holds'!AF87</f>
        <v>0</v>
      </c>
    </row>
    <row r="86" spans="2:48" ht="19.5" thickBot="1" x14ac:dyDescent="0.35">
      <c r="B86" t="str">
        <f>PROPER(VLOOKUP(C86,'Datenbank Holds'!B:AI,26,FALSE))</f>
        <v>61,88</v>
      </c>
      <c r="C86" s="54" t="s">
        <v>41</v>
      </c>
      <c r="D86" s="49" t="str">
        <f>PROPER(VLOOKUP(C86,'Datenbank Holds'!B:C,2,FALSE))</f>
        <v>Heavy Crusher 1</v>
      </c>
      <c r="E86" s="1">
        <f>SUM(HOLDS!G95:W95)</f>
        <v>0</v>
      </c>
      <c r="F86" s="5">
        <f>$E86*'Datenbank Holds'!H88</f>
        <v>0</v>
      </c>
      <c r="G86" s="5">
        <f>$E86*'Datenbank Holds'!I88</f>
        <v>0</v>
      </c>
      <c r="H86" s="5">
        <f>$E86*'Datenbank Holds'!J88</f>
        <v>0</v>
      </c>
      <c r="I86" s="5">
        <f>$E86*'Datenbank Holds'!K88</f>
        <v>0</v>
      </c>
      <c r="J86" s="5">
        <f>$E86*'Datenbank Holds'!L88</f>
        <v>0</v>
      </c>
      <c r="K86" s="5">
        <f>$E86*'Datenbank Holds'!M88</f>
        <v>0</v>
      </c>
      <c r="L86" s="5">
        <f>$E86*'Datenbank Holds'!N88</f>
        <v>0</v>
      </c>
      <c r="M86" s="5">
        <f>$E86*'Datenbank Holds'!O88</f>
        <v>0</v>
      </c>
      <c r="N86" s="5">
        <f>$E86*'Datenbank Holds'!P88</f>
        <v>0</v>
      </c>
      <c r="O86" s="5">
        <f>$E86*'Datenbank Holds'!Q88</f>
        <v>0</v>
      </c>
      <c r="P86" s="5">
        <f>$E86*'Datenbank Holds'!R88</f>
        <v>0</v>
      </c>
      <c r="Q86" s="5">
        <f>$E86*'Datenbank Holds'!S88</f>
        <v>0</v>
      </c>
      <c r="R86" s="5">
        <f>$E86*'Datenbank Holds'!T88</f>
        <v>0</v>
      </c>
      <c r="S86" s="5">
        <f>$E86*'Datenbank Holds'!U88</f>
        <v>0</v>
      </c>
      <c r="T86" s="5">
        <f>$E86*'Datenbank Holds'!V88</f>
        <v>0</v>
      </c>
      <c r="U86" s="5">
        <f>$E86*'Datenbank Holds'!W88</f>
        <v>0</v>
      </c>
      <c r="V86" s="5">
        <f>$E86*'Datenbank Holds'!X88</f>
        <v>0</v>
      </c>
      <c r="Y86">
        <f>HOLDS!G95*HOLDS!$E95</f>
        <v>0</v>
      </c>
      <c r="Z86">
        <f>HOLDS!H95*HOLDS!$E95</f>
        <v>0</v>
      </c>
      <c r="AA86">
        <f>HOLDS!I95*HOLDS!$E95</f>
        <v>0</v>
      </c>
      <c r="AB86">
        <f>HOLDS!J95*HOLDS!$E95</f>
        <v>0</v>
      </c>
      <c r="AC86">
        <f>HOLDS!K95*HOLDS!$E95</f>
        <v>0</v>
      </c>
      <c r="AD86">
        <f>HOLDS!L95*HOLDS!$E95</f>
        <v>0</v>
      </c>
      <c r="AE86">
        <f>HOLDS!M95*HOLDS!$E95</f>
        <v>0</v>
      </c>
      <c r="AF86">
        <f>HOLDS!N95*HOLDS!$E95</f>
        <v>0</v>
      </c>
      <c r="AG86">
        <f>HOLDS!O95*HOLDS!$E95</f>
        <v>0</v>
      </c>
      <c r="AH86">
        <f>HOLDS!P95*HOLDS!$E95</f>
        <v>0</v>
      </c>
      <c r="AI86">
        <f>HOLDS!Q95*HOLDS!$E95</f>
        <v>0</v>
      </c>
      <c r="AJ86">
        <f>HOLDS!R95*HOLDS!$E95</f>
        <v>0</v>
      </c>
      <c r="AK86">
        <f>HOLDS!S95*HOLDS!$E95</f>
        <v>0</v>
      </c>
      <c r="AL86">
        <f>HOLDS!T95*HOLDS!$E95</f>
        <v>0</v>
      </c>
      <c r="AM86">
        <f>HOLDS!U95*HOLDS!$E95</f>
        <v>0</v>
      </c>
      <c r="AN86">
        <f>HOLDS!V95*HOLDS!$E95</f>
        <v>0</v>
      </c>
      <c r="AO86">
        <f>HOLDS!W95*HOLDS!$E95</f>
        <v>0</v>
      </c>
      <c r="AR86">
        <f>SUM(HOLDS!G95:W95)*'Datenbank Holds'!AA88</f>
        <v>0</v>
      </c>
      <c r="AS86">
        <f>SUM(HOLDS!G95:W95)*'Datenbank Holds'!AC88</f>
        <v>0</v>
      </c>
      <c r="AV86">
        <f>SUM(HOLDS!G95:W95)*'Datenbank Holds'!AF88</f>
        <v>0</v>
      </c>
    </row>
    <row r="87" spans="2:48" ht="19.5" thickBot="1" x14ac:dyDescent="0.35">
      <c r="B87" t="str">
        <f>PROPER(VLOOKUP(C87,'Datenbank Holds'!B:AI,26,FALSE))</f>
        <v>46,41</v>
      </c>
      <c r="C87" s="54" t="s">
        <v>42</v>
      </c>
      <c r="D87" s="49" t="str">
        <f>PROPER(VLOOKUP(C87,'Datenbank Holds'!B:C,2,FALSE))</f>
        <v>Heavy Crusher 2</v>
      </c>
      <c r="E87" s="1">
        <f>SUM(HOLDS!G96:W96)</f>
        <v>0</v>
      </c>
      <c r="F87" s="5">
        <f>$E87*'Datenbank Holds'!H89</f>
        <v>0</v>
      </c>
      <c r="G87" s="5">
        <f>$E87*'Datenbank Holds'!I89</f>
        <v>0</v>
      </c>
      <c r="H87" s="5">
        <f>$E87*'Datenbank Holds'!J89</f>
        <v>0</v>
      </c>
      <c r="I87" s="5">
        <f>$E87*'Datenbank Holds'!K89</f>
        <v>0</v>
      </c>
      <c r="J87" s="5">
        <f>$E87*'Datenbank Holds'!L89</f>
        <v>0</v>
      </c>
      <c r="K87" s="5">
        <f>$E87*'Datenbank Holds'!M89</f>
        <v>0</v>
      </c>
      <c r="L87" s="5">
        <f>$E87*'Datenbank Holds'!N89</f>
        <v>0</v>
      </c>
      <c r="M87" s="5">
        <f>$E87*'Datenbank Holds'!O89</f>
        <v>0</v>
      </c>
      <c r="N87" s="5">
        <f>$E87*'Datenbank Holds'!P89</f>
        <v>0</v>
      </c>
      <c r="O87" s="5">
        <f>$E87*'Datenbank Holds'!Q89</f>
        <v>0</v>
      </c>
      <c r="P87" s="5">
        <f>$E87*'Datenbank Holds'!R89</f>
        <v>0</v>
      </c>
      <c r="Q87" s="5">
        <f>$E87*'Datenbank Holds'!S89</f>
        <v>0</v>
      </c>
      <c r="R87" s="5">
        <f>$E87*'Datenbank Holds'!T89</f>
        <v>0</v>
      </c>
      <c r="S87" s="5">
        <f>$E87*'Datenbank Holds'!U89</f>
        <v>0</v>
      </c>
      <c r="T87" s="5">
        <f>$E87*'Datenbank Holds'!V89</f>
        <v>0</v>
      </c>
      <c r="U87" s="5">
        <f>$E87*'Datenbank Holds'!W89</f>
        <v>0</v>
      </c>
      <c r="V87" s="5">
        <f>$E87*'Datenbank Holds'!X89</f>
        <v>0</v>
      </c>
      <c r="Y87">
        <f>HOLDS!G96*HOLDS!$E96</f>
        <v>0</v>
      </c>
      <c r="Z87">
        <f>HOLDS!H96*HOLDS!$E96</f>
        <v>0</v>
      </c>
      <c r="AA87">
        <f>HOLDS!I96*HOLDS!$E96</f>
        <v>0</v>
      </c>
      <c r="AB87">
        <f>HOLDS!J96*HOLDS!$E96</f>
        <v>0</v>
      </c>
      <c r="AC87">
        <f>HOLDS!K96*HOLDS!$E96</f>
        <v>0</v>
      </c>
      <c r="AD87">
        <f>HOLDS!L96*HOLDS!$E96</f>
        <v>0</v>
      </c>
      <c r="AE87">
        <f>HOLDS!M96*HOLDS!$E96</f>
        <v>0</v>
      </c>
      <c r="AF87">
        <f>HOLDS!N96*HOLDS!$E96</f>
        <v>0</v>
      </c>
      <c r="AG87">
        <f>HOLDS!O96*HOLDS!$E96</f>
        <v>0</v>
      </c>
      <c r="AH87">
        <f>HOLDS!P96*HOLDS!$E96</f>
        <v>0</v>
      </c>
      <c r="AI87">
        <f>HOLDS!Q96*HOLDS!$E96</f>
        <v>0</v>
      </c>
      <c r="AJ87">
        <f>HOLDS!R96*HOLDS!$E96</f>
        <v>0</v>
      </c>
      <c r="AK87">
        <f>HOLDS!S96*HOLDS!$E96</f>
        <v>0</v>
      </c>
      <c r="AL87">
        <f>HOLDS!T96*HOLDS!$E96</f>
        <v>0</v>
      </c>
      <c r="AM87">
        <f>HOLDS!U96*HOLDS!$E96</f>
        <v>0</v>
      </c>
      <c r="AN87">
        <f>HOLDS!V96*HOLDS!$E96</f>
        <v>0</v>
      </c>
      <c r="AO87">
        <f>HOLDS!W96*HOLDS!$E96</f>
        <v>0</v>
      </c>
      <c r="AR87">
        <f>SUM(HOLDS!G96:W96)*'Datenbank Holds'!AA89</f>
        <v>0</v>
      </c>
      <c r="AS87">
        <f>SUM(HOLDS!G96:W96)*'Datenbank Holds'!AC89</f>
        <v>0</v>
      </c>
      <c r="AV87">
        <f>SUM(HOLDS!G96:W96)*'Datenbank Holds'!AF89</f>
        <v>0</v>
      </c>
    </row>
    <row r="88" spans="2:48" ht="19.5" thickBot="1" x14ac:dyDescent="0.35">
      <c r="B88" t="str">
        <f>PROPER(VLOOKUP(C88,'Datenbank Holds'!B:AI,26,FALSE))</f>
        <v>55,93</v>
      </c>
      <c r="C88" s="54" t="s">
        <v>43</v>
      </c>
      <c r="D88" s="49" t="str">
        <f>PROPER(VLOOKUP(C88,'Datenbank Holds'!B:C,2,FALSE))</f>
        <v>Heavy Crusher 3</v>
      </c>
      <c r="E88" s="1">
        <f>SUM(HOLDS!G97:W97)</f>
        <v>0</v>
      </c>
      <c r="F88" s="5">
        <f>$E88*'Datenbank Holds'!H90</f>
        <v>0</v>
      </c>
      <c r="G88" s="5">
        <f>$E88*'Datenbank Holds'!I90</f>
        <v>0</v>
      </c>
      <c r="H88" s="5">
        <f>$E88*'Datenbank Holds'!J90</f>
        <v>0</v>
      </c>
      <c r="I88" s="5">
        <f>$E88*'Datenbank Holds'!K90</f>
        <v>0</v>
      </c>
      <c r="J88" s="5">
        <f>$E88*'Datenbank Holds'!L90</f>
        <v>0</v>
      </c>
      <c r="K88" s="5">
        <f>$E88*'Datenbank Holds'!M90</f>
        <v>0</v>
      </c>
      <c r="L88" s="5">
        <f>$E88*'Datenbank Holds'!N90</f>
        <v>0</v>
      </c>
      <c r="M88" s="5">
        <f>$E88*'Datenbank Holds'!O90</f>
        <v>0</v>
      </c>
      <c r="N88" s="5">
        <f>$E88*'Datenbank Holds'!P90</f>
        <v>0</v>
      </c>
      <c r="O88" s="5">
        <f>$E88*'Datenbank Holds'!Q90</f>
        <v>0</v>
      </c>
      <c r="P88" s="5">
        <f>$E88*'Datenbank Holds'!R90</f>
        <v>0</v>
      </c>
      <c r="Q88" s="5">
        <f>$E88*'Datenbank Holds'!S90</f>
        <v>0</v>
      </c>
      <c r="R88" s="5">
        <f>$E88*'Datenbank Holds'!T90</f>
        <v>0</v>
      </c>
      <c r="S88" s="5">
        <f>$E88*'Datenbank Holds'!U90</f>
        <v>0</v>
      </c>
      <c r="T88" s="5">
        <f>$E88*'Datenbank Holds'!V90</f>
        <v>0</v>
      </c>
      <c r="U88" s="5">
        <f>$E88*'Datenbank Holds'!W90</f>
        <v>0</v>
      </c>
      <c r="V88" s="5">
        <f>$E88*'Datenbank Holds'!X90</f>
        <v>0</v>
      </c>
      <c r="Y88">
        <f>HOLDS!G97*HOLDS!$E97</f>
        <v>0</v>
      </c>
      <c r="Z88">
        <f>HOLDS!H97*HOLDS!$E97</f>
        <v>0</v>
      </c>
      <c r="AA88">
        <f>HOLDS!I97*HOLDS!$E97</f>
        <v>0</v>
      </c>
      <c r="AB88">
        <f>HOLDS!J97*HOLDS!$E97</f>
        <v>0</v>
      </c>
      <c r="AC88">
        <f>HOLDS!K97*HOLDS!$E97</f>
        <v>0</v>
      </c>
      <c r="AD88">
        <f>HOLDS!L97*HOLDS!$E97</f>
        <v>0</v>
      </c>
      <c r="AE88">
        <f>HOLDS!M97*HOLDS!$E97</f>
        <v>0</v>
      </c>
      <c r="AF88">
        <f>HOLDS!N97*HOLDS!$E97</f>
        <v>0</v>
      </c>
      <c r="AG88">
        <f>HOLDS!O97*HOLDS!$E97</f>
        <v>0</v>
      </c>
      <c r="AH88">
        <f>HOLDS!P97*HOLDS!$E97</f>
        <v>0</v>
      </c>
      <c r="AI88">
        <f>HOLDS!Q97*HOLDS!$E97</f>
        <v>0</v>
      </c>
      <c r="AJ88">
        <f>HOLDS!R97*HOLDS!$E97</f>
        <v>0</v>
      </c>
      <c r="AK88">
        <f>HOLDS!S97*HOLDS!$E97</f>
        <v>0</v>
      </c>
      <c r="AL88">
        <f>HOLDS!T97*HOLDS!$E97</f>
        <v>0</v>
      </c>
      <c r="AM88">
        <f>HOLDS!U97*HOLDS!$E97</f>
        <v>0</v>
      </c>
      <c r="AN88">
        <f>HOLDS!V97*HOLDS!$E97</f>
        <v>0</v>
      </c>
      <c r="AO88">
        <f>HOLDS!W97*HOLDS!$E97</f>
        <v>0</v>
      </c>
      <c r="AR88">
        <f>SUM(HOLDS!G97:W97)*'Datenbank Holds'!AA90</f>
        <v>0</v>
      </c>
      <c r="AS88">
        <f>SUM(HOLDS!G97:W97)*'Datenbank Holds'!AC90</f>
        <v>0</v>
      </c>
      <c r="AV88">
        <f>SUM(HOLDS!G97:W97)*'Datenbank Holds'!AF90</f>
        <v>0</v>
      </c>
    </row>
    <row r="89" spans="2:48" ht="19.5" thickBot="1" x14ac:dyDescent="0.35">
      <c r="B89" t="str">
        <f>PROPER(VLOOKUP(C89,'Datenbank Holds'!B:AI,26,FALSE))</f>
        <v>53,55</v>
      </c>
      <c r="C89" s="54" t="s">
        <v>44</v>
      </c>
      <c r="D89" s="49" t="str">
        <f>PROPER(VLOOKUP(C89,'Datenbank Holds'!B:C,2,FALSE))</f>
        <v>Heavy Crusher 4</v>
      </c>
      <c r="E89" s="1">
        <f>SUM(HOLDS!G98:W98)</f>
        <v>0</v>
      </c>
      <c r="F89" s="5">
        <f>$E89*'Datenbank Holds'!H91</f>
        <v>0</v>
      </c>
      <c r="G89" s="5">
        <f>$E89*'Datenbank Holds'!I91</f>
        <v>0</v>
      </c>
      <c r="H89" s="5">
        <f>$E89*'Datenbank Holds'!J91</f>
        <v>0</v>
      </c>
      <c r="I89" s="5">
        <f>$E89*'Datenbank Holds'!K91</f>
        <v>0</v>
      </c>
      <c r="J89" s="5">
        <f>$E89*'Datenbank Holds'!L91</f>
        <v>0</v>
      </c>
      <c r="K89" s="5">
        <f>$E89*'Datenbank Holds'!M91</f>
        <v>0</v>
      </c>
      <c r="L89" s="5">
        <f>$E89*'Datenbank Holds'!N91</f>
        <v>0</v>
      </c>
      <c r="M89" s="5">
        <f>$E89*'Datenbank Holds'!O91</f>
        <v>0</v>
      </c>
      <c r="N89" s="5">
        <f>$E89*'Datenbank Holds'!P91</f>
        <v>0</v>
      </c>
      <c r="O89" s="5">
        <f>$E89*'Datenbank Holds'!Q91</f>
        <v>0</v>
      </c>
      <c r="P89" s="5">
        <f>$E89*'Datenbank Holds'!R91</f>
        <v>0</v>
      </c>
      <c r="Q89" s="5">
        <f>$E89*'Datenbank Holds'!S91</f>
        <v>0</v>
      </c>
      <c r="R89" s="5">
        <f>$E89*'Datenbank Holds'!T91</f>
        <v>0</v>
      </c>
      <c r="S89" s="5">
        <f>$E89*'Datenbank Holds'!U91</f>
        <v>0</v>
      </c>
      <c r="T89" s="5">
        <f>$E89*'Datenbank Holds'!V91</f>
        <v>0</v>
      </c>
      <c r="U89" s="5">
        <f>$E89*'Datenbank Holds'!W91</f>
        <v>0</v>
      </c>
      <c r="V89" s="5">
        <f>$E89*'Datenbank Holds'!X91</f>
        <v>0</v>
      </c>
      <c r="Y89">
        <f>HOLDS!G98*HOLDS!$E98</f>
        <v>0</v>
      </c>
      <c r="Z89">
        <f>HOLDS!H98*HOLDS!$E98</f>
        <v>0</v>
      </c>
      <c r="AA89">
        <f>HOLDS!I98*HOLDS!$E98</f>
        <v>0</v>
      </c>
      <c r="AB89">
        <f>HOLDS!J98*HOLDS!$E98</f>
        <v>0</v>
      </c>
      <c r="AC89">
        <f>HOLDS!K98*HOLDS!$E98</f>
        <v>0</v>
      </c>
      <c r="AD89">
        <f>HOLDS!L98*HOLDS!$E98</f>
        <v>0</v>
      </c>
      <c r="AE89">
        <f>HOLDS!M98*HOLDS!$E98</f>
        <v>0</v>
      </c>
      <c r="AF89">
        <f>HOLDS!N98*HOLDS!$E98</f>
        <v>0</v>
      </c>
      <c r="AG89">
        <f>HOLDS!O98*HOLDS!$E98</f>
        <v>0</v>
      </c>
      <c r="AH89">
        <f>HOLDS!P98*HOLDS!$E98</f>
        <v>0</v>
      </c>
      <c r="AI89">
        <f>HOLDS!Q98*HOLDS!$E98</f>
        <v>0</v>
      </c>
      <c r="AJ89">
        <f>HOLDS!R98*HOLDS!$E98</f>
        <v>0</v>
      </c>
      <c r="AK89">
        <f>HOLDS!S98*HOLDS!$E98</f>
        <v>0</v>
      </c>
      <c r="AL89">
        <f>HOLDS!T98*HOLDS!$E98</f>
        <v>0</v>
      </c>
      <c r="AM89">
        <f>HOLDS!U98*HOLDS!$E98</f>
        <v>0</v>
      </c>
      <c r="AN89">
        <f>HOLDS!V98*HOLDS!$E98</f>
        <v>0</v>
      </c>
      <c r="AO89">
        <f>HOLDS!W98*HOLDS!$E98</f>
        <v>0</v>
      </c>
      <c r="AR89">
        <f>SUM(HOLDS!G98:W98)*'Datenbank Holds'!AA91</f>
        <v>0</v>
      </c>
      <c r="AS89">
        <f>SUM(HOLDS!G98:W98)*'Datenbank Holds'!AC91</f>
        <v>0</v>
      </c>
      <c r="AV89">
        <f>SUM(HOLDS!G98:W98)*'Datenbank Holds'!AF91</f>
        <v>0</v>
      </c>
    </row>
    <row r="90" spans="2:48" ht="19.5" thickBot="1" x14ac:dyDescent="0.35">
      <c r="B90" t="str">
        <f>PROPER(VLOOKUP(C90,'Datenbank Holds'!B:AI,26,FALSE))</f>
        <v>80,92</v>
      </c>
      <c r="C90" s="54" t="s">
        <v>45</v>
      </c>
      <c r="D90" s="49" t="str">
        <f>PROPER(VLOOKUP(C90,'Datenbank Holds'!B:C,2,FALSE))</f>
        <v>Heavy Crusher 5</v>
      </c>
      <c r="E90" s="1">
        <f>SUM(HOLDS!G99:W99)</f>
        <v>0</v>
      </c>
      <c r="F90" s="5">
        <f>$E90*'Datenbank Holds'!H92</f>
        <v>0</v>
      </c>
      <c r="G90" s="5">
        <f>$E90*'Datenbank Holds'!I92</f>
        <v>0</v>
      </c>
      <c r="H90" s="5">
        <f>$E90*'Datenbank Holds'!J92</f>
        <v>0</v>
      </c>
      <c r="I90" s="5">
        <f>$E90*'Datenbank Holds'!K92</f>
        <v>0</v>
      </c>
      <c r="J90" s="5">
        <f>$E90*'Datenbank Holds'!L92</f>
        <v>0</v>
      </c>
      <c r="K90" s="5">
        <f>$E90*'Datenbank Holds'!M92</f>
        <v>0</v>
      </c>
      <c r="L90" s="5">
        <f>$E90*'Datenbank Holds'!N92</f>
        <v>0</v>
      </c>
      <c r="M90" s="5">
        <f>$E90*'Datenbank Holds'!O92</f>
        <v>0</v>
      </c>
      <c r="N90" s="5">
        <f>$E90*'Datenbank Holds'!P92</f>
        <v>0</v>
      </c>
      <c r="O90" s="5">
        <f>$E90*'Datenbank Holds'!Q92</f>
        <v>0</v>
      </c>
      <c r="P90" s="5">
        <f>$E90*'Datenbank Holds'!R92</f>
        <v>0</v>
      </c>
      <c r="Q90" s="5">
        <f>$E90*'Datenbank Holds'!S92</f>
        <v>0</v>
      </c>
      <c r="R90" s="5">
        <f>$E90*'Datenbank Holds'!T92</f>
        <v>0</v>
      </c>
      <c r="S90" s="5">
        <f>$E90*'Datenbank Holds'!U92</f>
        <v>0</v>
      </c>
      <c r="T90" s="5">
        <f>$E90*'Datenbank Holds'!V92</f>
        <v>0</v>
      </c>
      <c r="U90" s="5">
        <f>$E90*'Datenbank Holds'!W92</f>
        <v>0</v>
      </c>
      <c r="V90" s="5">
        <f>$E90*'Datenbank Holds'!X92</f>
        <v>0</v>
      </c>
      <c r="Y90">
        <f>HOLDS!G99*HOLDS!$E99</f>
        <v>0</v>
      </c>
      <c r="Z90">
        <f>HOLDS!H99*HOLDS!$E99</f>
        <v>0</v>
      </c>
      <c r="AA90">
        <f>HOLDS!I99*HOLDS!$E99</f>
        <v>0</v>
      </c>
      <c r="AB90">
        <f>HOLDS!J99*HOLDS!$E99</f>
        <v>0</v>
      </c>
      <c r="AC90">
        <f>HOLDS!K99*HOLDS!$E99</f>
        <v>0</v>
      </c>
      <c r="AD90">
        <f>HOLDS!L99*HOLDS!$E99</f>
        <v>0</v>
      </c>
      <c r="AE90">
        <f>HOLDS!M99*HOLDS!$E99</f>
        <v>0</v>
      </c>
      <c r="AF90">
        <f>HOLDS!N99*HOLDS!$E99</f>
        <v>0</v>
      </c>
      <c r="AG90">
        <f>HOLDS!O99*HOLDS!$E99</f>
        <v>0</v>
      </c>
      <c r="AH90">
        <f>HOLDS!P99*HOLDS!$E99</f>
        <v>0</v>
      </c>
      <c r="AI90">
        <f>HOLDS!Q99*HOLDS!$E99</f>
        <v>0</v>
      </c>
      <c r="AJ90">
        <f>HOLDS!R99*HOLDS!$E99</f>
        <v>0</v>
      </c>
      <c r="AK90">
        <f>HOLDS!S99*HOLDS!$E99</f>
        <v>0</v>
      </c>
      <c r="AL90">
        <f>HOLDS!T99*HOLDS!$E99</f>
        <v>0</v>
      </c>
      <c r="AM90">
        <f>HOLDS!U99*HOLDS!$E99</f>
        <v>0</v>
      </c>
      <c r="AN90">
        <f>HOLDS!V99*HOLDS!$E99</f>
        <v>0</v>
      </c>
      <c r="AO90">
        <f>HOLDS!W99*HOLDS!$E99</f>
        <v>0</v>
      </c>
      <c r="AR90">
        <f>SUM(HOLDS!G99:W99)*'Datenbank Holds'!AA92</f>
        <v>0</v>
      </c>
      <c r="AS90">
        <f>SUM(HOLDS!G99:W99)*'Datenbank Holds'!AC92</f>
        <v>0</v>
      </c>
      <c r="AV90">
        <f>SUM(HOLDS!G99:W99)*'Datenbank Holds'!AF92</f>
        <v>0</v>
      </c>
    </row>
    <row r="91" spans="2:48" ht="19.5" thickBot="1" x14ac:dyDescent="0.35">
      <c r="B91" t="str">
        <f>PROPER(VLOOKUP(C91,'Datenbank Holds'!B:AI,26,FALSE))</f>
        <v>64,26</v>
      </c>
      <c r="C91" s="54" t="s">
        <v>46</v>
      </c>
      <c r="D91" s="49" t="str">
        <f>PROPER(VLOOKUP(C91,'Datenbank Holds'!B:C,2,FALSE))</f>
        <v>Heavy Crusher 6</v>
      </c>
      <c r="E91" s="1">
        <f>SUM(HOLDS!G100:W100)</f>
        <v>0</v>
      </c>
      <c r="F91" s="5">
        <f>$E91*'Datenbank Holds'!H93</f>
        <v>0</v>
      </c>
      <c r="G91" s="5">
        <f>$E91*'Datenbank Holds'!I93</f>
        <v>0</v>
      </c>
      <c r="H91" s="5">
        <f>$E91*'Datenbank Holds'!J93</f>
        <v>0</v>
      </c>
      <c r="I91" s="5">
        <f>$E91*'Datenbank Holds'!K93</f>
        <v>0</v>
      </c>
      <c r="J91" s="5">
        <f>$E91*'Datenbank Holds'!L93</f>
        <v>0</v>
      </c>
      <c r="K91" s="5">
        <f>$E91*'Datenbank Holds'!M93</f>
        <v>0</v>
      </c>
      <c r="L91" s="5">
        <f>$E91*'Datenbank Holds'!N93</f>
        <v>0</v>
      </c>
      <c r="M91" s="5">
        <f>$E91*'Datenbank Holds'!O93</f>
        <v>0</v>
      </c>
      <c r="N91" s="5">
        <f>$E91*'Datenbank Holds'!P93</f>
        <v>0</v>
      </c>
      <c r="O91" s="5">
        <f>$E91*'Datenbank Holds'!Q93</f>
        <v>0</v>
      </c>
      <c r="P91" s="5">
        <f>$E91*'Datenbank Holds'!R93</f>
        <v>0</v>
      </c>
      <c r="Q91" s="5">
        <f>$E91*'Datenbank Holds'!S93</f>
        <v>0</v>
      </c>
      <c r="R91" s="5">
        <f>$E91*'Datenbank Holds'!T93</f>
        <v>0</v>
      </c>
      <c r="S91" s="5">
        <f>$E91*'Datenbank Holds'!U93</f>
        <v>0</v>
      </c>
      <c r="T91" s="5">
        <f>$E91*'Datenbank Holds'!V93</f>
        <v>0</v>
      </c>
      <c r="U91" s="5">
        <f>$E91*'Datenbank Holds'!W93</f>
        <v>0</v>
      </c>
      <c r="V91" s="5">
        <f>$E91*'Datenbank Holds'!X93</f>
        <v>0</v>
      </c>
      <c r="Y91">
        <f>HOLDS!G100*HOLDS!$E100</f>
        <v>0</v>
      </c>
      <c r="Z91">
        <f>HOLDS!H100*HOLDS!$E100</f>
        <v>0</v>
      </c>
      <c r="AA91">
        <f>HOLDS!I100*HOLDS!$E100</f>
        <v>0</v>
      </c>
      <c r="AB91">
        <f>HOLDS!J100*HOLDS!$E100</f>
        <v>0</v>
      </c>
      <c r="AC91">
        <f>HOLDS!K100*HOLDS!$E100</f>
        <v>0</v>
      </c>
      <c r="AD91">
        <f>HOLDS!L100*HOLDS!$E100</f>
        <v>0</v>
      </c>
      <c r="AE91">
        <f>HOLDS!M100*HOLDS!$E100</f>
        <v>0</v>
      </c>
      <c r="AF91">
        <f>HOLDS!N100*HOLDS!$E100</f>
        <v>0</v>
      </c>
      <c r="AG91">
        <f>HOLDS!O100*HOLDS!$E100</f>
        <v>0</v>
      </c>
      <c r="AH91">
        <f>HOLDS!P100*HOLDS!$E100</f>
        <v>0</v>
      </c>
      <c r="AI91">
        <f>HOLDS!Q100*HOLDS!$E100</f>
        <v>0</v>
      </c>
      <c r="AJ91">
        <f>HOLDS!R100*HOLDS!$E100</f>
        <v>0</v>
      </c>
      <c r="AK91">
        <f>HOLDS!S100*HOLDS!$E100</f>
        <v>0</v>
      </c>
      <c r="AL91">
        <f>HOLDS!T100*HOLDS!$E100</f>
        <v>0</v>
      </c>
      <c r="AM91">
        <f>HOLDS!U100*HOLDS!$E100</f>
        <v>0</v>
      </c>
      <c r="AN91">
        <f>HOLDS!V100*HOLDS!$E100</f>
        <v>0</v>
      </c>
      <c r="AO91">
        <f>HOLDS!W100*HOLDS!$E100</f>
        <v>0</v>
      </c>
      <c r="AR91">
        <f>SUM(HOLDS!G100:W100)*'Datenbank Holds'!AA93</f>
        <v>0</v>
      </c>
      <c r="AS91">
        <f>SUM(HOLDS!G100:W100)*'Datenbank Holds'!AC93</f>
        <v>0</v>
      </c>
      <c r="AV91">
        <f>SUM(HOLDS!G100:W100)*'Datenbank Holds'!AF93</f>
        <v>0</v>
      </c>
    </row>
    <row r="92" spans="2:48" ht="19.5" thickBot="1" x14ac:dyDescent="0.35">
      <c r="B92" t="str">
        <f>PROPER(VLOOKUP(C92,'Datenbank Holds'!B:AI,26,FALSE))</f>
        <v>47,6</v>
      </c>
      <c r="C92" s="54" t="s">
        <v>47</v>
      </c>
      <c r="D92" s="49" t="str">
        <f>PROPER(VLOOKUP(C92,'Datenbank Holds'!B:C,2,FALSE))</f>
        <v>Heavy Crusher 7</v>
      </c>
      <c r="E92" s="1">
        <f>SUM(HOLDS!G101:W101)</f>
        <v>0</v>
      </c>
      <c r="F92" s="5">
        <f>$E92*'Datenbank Holds'!H94</f>
        <v>0</v>
      </c>
      <c r="G92" s="5">
        <f>$E92*'Datenbank Holds'!I94</f>
        <v>0</v>
      </c>
      <c r="H92" s="5">
        <f>$E92*'Datenbank Holds'!J94</f>
        <v>0</v>
      </c>
      <c r="I92" s="5">
        <f>$E92*'Datenbank Holds'!K94</f>
        <v>0</v>
      </c>
      <c r="J92" s="5">
        <f>$E92*'Datenbank Holds'!L94</f>
        <v>0</v>
      </c>
      <c r="K92" s="5">
        <f>$E92*'Datenbank Holds'!M94</f>
        <v>0</v>
      </c>
      <c r="L92" s="5">
        <f>$E92*'Datenbank Holds'!N94</f>
        <v>0</v>
      </c>
      <c r="M92" s="5">
        <f>$E92*'Datenbank Holds'!O94</f>
        <v>0</v>
      </c>
      <c r="N92" s="5">
        <f>$E92*'Datenbank Holds'!P94</f>
        <v>0</v>
      </c>
      <c r="O92" s="5">
        <f>$E92*'Datenbank Holds'!Q94</f>
        <v>0</v>
      </c>
      <c r="P92" s="5">
        <f>$E92*'Datenbank Holds'!R94</f>
        <v>0</v>
      </c>
      <c r="Q92" s="5">
        <f>$E92*'Datenbank Holds'!S94</f>
        <v>0</v>
      </c>
      <c r="R92" s="5">
        <f>$E92*'Datenbank Holds'!T94</f>
        <v>0</v>
      </c>
      <c r="S92" s="5">
        <f>$E92*'Datenbank Holds'!U94</f>
        <v>0</v>
      </c>
      <c r="T92" s="5">
        <f>$E92*'Datenbank Holds'!V94</f>
        <v>0</v>
      </c>
      <c r="U92" s="5">
        <f>$E92*'Datenbank Holds'!W94</f>
        <v>0</v>
      </c>
      <c r="V92" s="5">
        <f>$E92*'Datenbank Holds'!X94</f>
        <v>0</v>
      </c>
      <c r="Y92">
        <f>HOLDS!G101*HOLDS!$E101</f>
        <v>0</v>
      </c>
      <c r="Z92">
        <f>HOLDS!H101*HOLDS!$E101</f>
        <v>0</v>
      </c>
      <c r="AA92">
        <f>HOLDS!I101*HOLDS!$E101</f>
        <v>0</v>
      </c>
      <c r="AB92">
        <f>HOLDS!J101*HOLDS!$E101</f>
        <v>0</v>
      </c>
      <c r="AC92">
        <f>HOLDS!K101*HOLDS!$E101</f>
        <v>0</v>
      </c>
      <c r="AD92">
        <f>HOLDS!L101*HOLDS!$E101</f>
        <v>0</v>
      </c>
      <c r="AE92">
        <f>HOLDS!M101*HOLDS!$E101</f>
        <v>0</v>
      </c>
      <c r="AF92">
        <f>HOLDS!N101*HOLDS!$E101</f>
        <v>0</v>
      </c>
      <c r="AG92">
        <f>HOLDS!O101*HOLDS!$E101</f>
        <v>0</v>
      </c>
      <c r="AH92">
        <f>HOLDS!P101*HOLDS!$E101</f>
        <v>0</v>
      </c>
      <c r="AI92">
        <f>HOLDS!Q101*HOLDS!$E101</f>
        <v>0</v>
      </c>
      <c r="AJ92">
        <f>HOLDS!R101*HOLDS!$E101</f>
        <v>0</v>
      </c>
      <c r="AK92">
        <f>HOLDS!S101*HOLDS!$E101</f>
        <v>0</v>
      </c>
      <c r="AL92">
        <f>HOLDS!T101*HOLDS!$E101</f>
        <v>0</v>
      </c>
      <c r="AM92">
        <f>HOLDS!U101*HOLDS!$E101</f>
        <v>0</v>
      </c>
      <c r="AN92">
        <f>HOLDS!V101*HOLDS!$E101</f>
        <v>0</v>
      </c>
      <c r="AO92">
        <f>HOLDS!W101*HOLDS!$E101</f>
        <v>0</v>
      </c>
      <c r="AR92">
        <f>SUM(HOLDS!G101:W101)*'Datenbank Holds'!AA94</f>
        <v>0</v>
      </c>
      <c r="AS92">
        <f>SUM(HOLDS!G101:W101)*'Datenbank Holds'!AC94</f>
        <v>0</v>
      </c>
      <c r="AV92">
        <f>SUM(HOLDS!G101:W101)*'Datenbank Holds'!AF94</f>
        <v>0</v>
      </c>
    </row>
    <row r="93" spans="2:48" ht="19.5" thickBot="1" x14ac:dyDescent="0.35">
      <c r="B93" t="str">
        <f>PROPER(VLOOKUP(C93,'Datenbank Holds'!B:AI,26,FALSE))</f>
        <v>109,48</v>
      </c>
      <c r="C93" s="54" t="s">
        <v>90</v>
      </c>
      <c r="D93" s="49" t="str">
        <f>PROPER(VLOOKUP(C93,'Datenbank Holds'!B:C,2,FALSE))</f>
        <v>Heavy Crusher 8</v>
      </c>
      <c r="E93" s="1">
        <f>SUM(HOLDS!G102:W102)</f>
        <v>0</v>
      </c>
      <c r="F93" s="5">
        <f>$E93*'Datenbank Holds'!H95</f>
        <v>0</v>
      </c>
      <c r="G93" s="5">
        <f>$E93*'Datenbank Holds'!I95</f>
        <v>0</v>
      </c>
      <c r="H93" s="5">
        <f>$E93*'Datenbank Holds'!J95</f>
        <v>0</v>
      </c>
      <c r="I93" s="5">
        <f>$E93*'Datenbank Holds'!K95</f>
        <v>0</v>
      </c>
      <c r="J93" s="5">
        <f>$E93*'Datenbank Holds'!L95</f>
        <v>0</v>
      </c>
      <c r="K93" s="5">
        <f>$E93*'Datenbank Holds'!M95</f>
        <v>0</v>
      </c>
      <c r="L93" s="5">
        <f>$E93*'Datenbank Holds'!N95</f>
        <v>0</v>
      </c>
      <c r="M93" s="5">
        <f>$E93*'Datenbank Holds'!O95</f>
        <v>0</v>
      </c>
      <c r="N93" s="5">
        <f>$E93*'Datenbank Holds'!P95</f>
        <v>0</v>
      </c>
      <c r="O93" s="5">
        <f>$E93*'Datenbank Holds'!Q95</f>
        <v>0</v>
      </c>
      <c r="P93" s="5">
        <f>$E93*'Datenbank Holds'!R95</f>
        <v>0</v>
      </c>
      <c r="Q93" s="5">
        <f>$E93*'Datenbank Holds'!S95</f>
        <v>0</v>
      </c>
      <c r="R93" s="5">
        <f>$E93*'Datenbank Holds'!T95</f>
        <v>0</v>
      </c>
      <c r="S93" s="5">
        <f>$E93*'Datenbank Holds'!U95</f>
        <v>0</v>
      </c>
      <c r="T93" s="5">
        <f>$E93*'Datenbank Holds'!V95</f>
        <v>0</v>
      </c>
      <c r="U93" s="5">
        <f>$E93*'Datenbank Holds'!W95</f>
        <v>0</v>
      </c>
      <c r="V93" s="5">
        <f>$E93*'Datenbank Holds'!X95</f>
        <v>0</v>
      </c>
      <c r="Y93">
        <f>HOLDS!G102*HOLDS!$E102</f>
        <v>0</v>
      </c>
      <c r="Z93">
        <f>HOLDS!H102*HOLDS!$E102</f>
        <v>0</v>
      </c>
      <c r="AA93">
        <f>HOLDS!I102*HOLDS!$E102</f>
        <v>0</v>
      </c>
      <c r="AB93">
        <f>HOLDS!J102*HOLDS!$E102</f>
        <v>0</v>
      </c>
      <c r="AC93">
        <f>HOLDS!K102*HOLDS!$E102</f>
        <v>0</v>
      </c>
      <c r="AD93">
        <f>HOLDS!L102*HOLDS!$E102</f>
        <v>0</v>
      </c>
      <c r="AE93">
        <f>HOLDS!M102*HOLDS!$E102</f>
        <v>0</v>
      </c>
      <c r="AF93">
        <f>HOLDS!N102*HOLDS!$E102</f>
        <v>0</v>
      </c>
      <c r="AG93">
        <f>HOLDS!O102*HOLDS!$E102</f>
        <v>0</v>
      </c>
      <c r="AH93">
        <f>HOLDS!P102*HOLDS!$E102</f>
        <v>0</v>
      </c>
      <c r="AI93">
        <f>HOLDS!Q102*HOLDS!$E102</f>
        <v>0</v>
      </c>
      <c r="AJ93">
        <f>HOLDS!R102*HOLDS!$E102</f>
        <v>0</v>
      </c>
      <c r="AK93">
        <f>HOLDS!S102*HOLDS!$E102</f>
        <v>0</v>
      </c>
      <c r="AL93">
        <f>HOLDS!T102*HOLDS!$E102</f>
        <v>0</v>
      </c>
      <c r="AM93">
        <f>HOLDS!U102*HOLDS!$E102</f>
        <v>0</v>
      </c>
      <c r="AN93">
        <f>HOLDS!V102*HOLDS!$E102</f>
        <v>0</v>
      </c>
      <c r="AO93">
        <f>HOLDS!W102*HOLDS!$E102</f>
        <v>0</v>
      </c>
      <c r="AR93">
        <f>SUM(HOLDS!G102:W102)*'Datenbank Holds'!AA95</f>
        <v>0</v>
      </c>
      <c r="AS93">
        <f>SUM(HOLDS!G102:W102)*'Datenbank Holds'!AC95</f>
        <v>0</v>
      </c>
      <c r="AV93">
        <f>SUM(HOLDS!G102:W102)*'Datenbank Holds'!AF95</f>
        <v>0</v>
      </c>
    </row>
    <row r="94" spans="2:48" ht="19.5" thickBot="1" x14ac:dyDescent="0.35">
      <c r="B94" t="str">
        <f>PROPER(VLOOKUP(C94,'Datenbank Holds'!B:AI,26,FALSE))</f>
        <v>54,74</v>
      </c>
      <c r="C94" s="54" t="s">
        <v>91</v>
      </c>
      <c r="D94" s="49" t="str">
        <f>PROPER(VLOOKUP(C94,'Datenbank Holds'!B:C,2,FALSE))</f>
        <v>Heavy Crusher 9</v>
      </c>
      <c r="E94" s="1">
        <f>SUM(HOLDS!G103:W103)</f>
        <v>0</v>
      </c>
      <c r="F94" s="5">
        <f>$E94*'Datenbank Holds'!H96</f>
        <v>0</v>
      </c>
      <c r="G94" s="5">
        <f>$E94*'Datenbank Holds'!I96</f>
        <v>0</v>
      </c>
      <c r="H94" s="5">
        <f>$E94*'Datenbank Holds'!J96</f>
        <v>0</v>
      </c>
      <c r="I94" s="5">
        <f>$E94*'Datenbank Holds'!K96</f>
        <v>0</v>
      </c>
      <c r="J94" s="5">
        <f>$E94*'Datenbank Holds'!L96</f>
        <v>0</v>
      </c>
      <c r="K94" s="5">
        <f>$E94*'Datenbank Holds'!M96</f>
        <v>0</v>
      </c>
      <c r="L94" s="5">
        <f>$E94*'Datenbank Holds'!N96</f>
        <v>0</v>
      </c>
      <c r="M94" s="5">
        <f>$E94*'Datenbank Holds'!O96</f>
        <v>0</v>
      </c>
      <c r="N94" s="5">
        <f>$E94*'Datenbank Holds'!P96</f>
        <v>0</v>
      </c>
      <c r="O94" s="5">
        <f>$E94*'Datenbank Holds'!Q96</f>
        <v>0</v>
      </c>
      <c r="P94" s="5">
        <f>$E94*'Datenbank Holds'!R96</f>
        <v>0</v>
      </c>
      <c r="Q94" s="5">
        <f>$E94*'Datenbank Holds'!S96</f>
        <v>0</v>
      </c>
      <c r="R94" s="5">
        <f>$E94*'Datenbank Holds'!T96</f>
        <v>0</v>
      </c>
      <c r="S94" s="5">
        <f>$E94*'Datenbank Holds'!U96</f>
        <v>0</v>
      </c>
      <c r="T94" s="5">
        <f>$E94*'Datenbank Holds'!V96</f>
        <v>0</v>
      </c>
      <c r="U94" s="5">
        <f>$E94*'Datenbank Holds'!W96</f>
        <v>0</v>
      </c>
      <c r="V94" s="5">
        <f>$E94*'Datenbank Holds'!X96</f>
        <v>0</v>
      </c>
      <c r="Y94">
        <f>HOLDS!G103*HOLDS!$E103</f>
        <v>0</v>
      </c>
      <c r="Z94">
        <f>HOLDS!H103*HOLDS!$E103</f>
        <v>0</v>
      </c>
      <c r="AA94">
        <f>HOLDS!I103*HOLDS!$E103</f>
        <v>0</v>
      </c>
      <c r="AB94">
        <f>HOLDS!J103*HOLDS!$E103</f>
        <v>0</v>
      </c>
      <c r="AC94">
        <f>HOLDS!K103*HOLDS!$E103</f>
        <v>0</v>
      </c>
      <c r="AD94">
        <f>HOLDS!L103*HOLDS!$E103</f>
        <v>0</v>
      </c>
      <c r="AE94">
        <f>HOLDS!M103*HOLDS!$E103</f>
        <v>0</v>
      </c>
      <c r="AF94">
        <f>HOLDS!N103*HOLDS!$E103</f>
        <v>0</v>
      </c>
      <c r="AG94">
        <f>HOLDS!O103*HOLDS!$E103</f>
        <v>0</v>
      </c>
      <c r="AH94">
        <f>HOLDS!P103*HOLDS!$E103</f>
        <v>0</v>
      </c>
      <c r="AI94">
        <f>HOLDS!Q103*HOLDS!$E103</f>
        <v>0</v>
      </c>
      <c r="AJ94">
        <f>HOLDS!R103*HOLDS!$E103</f>
        <v>0</v>
      </c>
      <c r="AK94">
        <f>HOLDS!S103*HOLDS!$E103</f>
        <v>0</v>
      </c>
      <c r="AL94">
        <f>HOLDS!T103*HOLDS!$E103</f>
        <v>0</v>
      </c>
      <c r="AM94">
        <f>HOLDS!U103*HOLDS!$E103</f>
        <v>0</v>
      </c>
      <c r="AN94">
        <f>HOLDS!V103*HOLDS!$E103</f>
        <v>0</v>
      </c>
      <c r="AO94">
        <f>HOLDS!W103*HOLDS!$E103</f>
        <v>0</v>
      </c>
      <c r="AR94">
        <f>SUM(HOLDS!G103:W103)*'Datenbank Holds'!AA96</f>
        <v>0</v>
      </c>
      <c r="AS94">
        <f>SUM(HOLDS!G103:W103)*'Datenbank Holds'!AC96</f>
        <v>0</v>
      </c>
      <c r="AV94">
        <f>SUM(HOLDS!G103:W103)*'Datenbank Holds'!AF96</f>
        <v>0</v>
      </c>
    </row>
    <row r="95" spans="2:48" ht="19.5" thickBot="1" x14ac:dyDescent="0.35">
      <c r="B95" t="str">
        <f>PROPER(VLOOKUP(C95,'Datenbank Holds'!B:AI,26,FALSE))</f>
        <v>1484,3465</v>
      </c>
      <c r="C95" s="54" t="s">
        <v>142</v>
      </c>
      <c r="D95" s="49" t="str">
        <f>PROPER(VLOOKUP(C95,'Datenbank Holds'!B:C,2,FALSE))</f>
        <v>Woks Set</v>
      </c>
      <c r="E95" s="1">
        <f>SUM(HOLDS!G104:W104)</f>
        <v>0</v>
      </c>
      <c r="F95" s="5">
        <f>$E95*'Datenbank Holds'!H97</f>
        <v>0</v>
      </c>
      <c r="G95" s="5">
        <f>$E95*'Datenbank Holds'!I97</f>
        <v>0</v>
      </c>
      <c r="H95" s="5">
        <f>$E95*'Datenbank Holds'!J97</f>
        <v>0</v>
      </c>
      <c r="I95" s="5">
        <f>$E95*'Datenbank Holds'!K97</f>
        <v>0</v>
      </c>
      <c r="J95" s="5">
        <f>$E95*'Datenbank Holds'!L97</f>
        <v>0</v>
      </c>
      <c r="K95" s="5">
        <f>$E95*'Datenbank Holds'!M97</f>
        <v>0</v>
      </c>
      <c r="L95" s="5">
        <f>$E95*'Datenbank Holds'!N97</f>
        <v>0</v>
      </c>
      <c r="M95" s="5">
        <f>$E95*'Datenbank Holds'!O97</f>
        <v>0</v>
      </c>
      <c r="N95" s="5">
        <f>$E95*'Datenbank Holds'!P97</f>
        <v>0</v>
      </c>
      <c r="O95" s="5">
        <f>$E95*'Datenbank Holds'!Q97</f>
        <v>0</v>
      </c>
      <c r="P95" s="5">
        <f>$E95*'Datenbank Holds'!R97</f>
        <v>0</v>
      </c>
      <c r="Q95" s="5">
        <f>$E95*'Datenbank Holds'!S97</f>
        <v>0</v>
      </c>
      <c r="R95" s="5">
        <f>$E95*'Datenbank Holds'!T97</f>
        <v>0</v>
      </c>
      <c r="S95" s="5">
        <f>$E95*'Datenbank Holds'!U97</f>
        <v>0</v>
      </c>
      <c r="T95" s="5">
        <f>$E95*'Datenbank Holds'!V97</f>
        <v>0</v>
      </c>
      <c r="U95" s="5">
        <f>$E95*'Datenbank Holds'!W97</f>
        <v>0</v>
      </c>
      <c r="V95" s="5">
        <f>$E95*'Datenbank Holds'!X97</f>
        <v>0</v>
      </c>
      <c r="Y95">
        <f>HOLDS!G104*HOLDS!$E104</f>
        <v>0</v>
      </c>
      <c r="Z95">
        <f>HOLDS!H104*HOLDS!$E104</f>
        <v>0</v>
      </c>
      <c r="AA95">
        <f>HOLDS!I104*HOLDS!$E104</f>
        <v>0</v>
      </c>
      <c r="AB95">
        <f>HOLDS!J104*HOLDS!$E104</f>
        <v>0</v>
      </c>
      <c r="AC95">
        <f>HOLDS!K104*HOLDS!$E104</f>
        <v>0</v>
      </c>
      <c r="AD95">
        <f>HOLDS!L104*HOLDS!$E104</f>
        <v>0</v>
      </c>
      <c r="AE95">
        <f>HOLDS!M104*HOLDS!$E104</f>
        <v>0</v>
      </c>
      <c r="AF95">
        <f>HOLDS!N104*HOLDS!$E104</f>
        <v>0</v>
      </c>
      <c r="AG95">
        <f>HOLDS!O104*HOLDS!$E104</f>
        <v>0</v>
      </c>
      <c r="AH95">
        <f>HOLDS!P104*HOLDS!$E104</f>
        <v>0</v>
      </c>
      <c r="AI95">
        <f>HOLDS!Q104*HOLDS!$E104</f>
        <v>0</v>
      </c>
      <c r="AJ95">
        <f>HOLDS!R104*HOLDS!$E104</f>
        <v>0</v>
      </c>
      <c r="AK95">
        <f>HOLDS!S104*HOLDS!$E104</f>
        <v>0</v>
      </c>
      <c r="AL95">
        <f>HOLDS!T104*HOLDS!$E104</f>
        <v>0</v>
      </c>
      <c r="AM95">
        <f>HOLDS!U104*HOLDS!$E104</f>
        <v>0</v>
      </c>
      <c r="AN95">
        <f>HOLDS!V104*HOLDS!$E104</f>
        <v>0</v>
      </c>
      <c r="AO95">
        <f>HOLDS!W104*HOLDS!$E104</f>
        <v>0</v>
      </c>
      <c r="AR95">
        <f>SUM(HOLDS!G104:W104)*'Datenbank Holds'!AA97</f>
        <v>0</v>
      </c>
      <c r="AS95">
        <f>SUM(HOLDS!G104:W104)*'Datenbank Holds'!AC97</f>
        <v>0</v>
      </c>
      <c r="AV95">
        <f>SUM(HOLDS!G104:W104)*'Datenbank Holds'!AF97</f>
        <v>0</v>
      </c>
    </row>
    <row r="96" spans="2:48" ht="19.5" thickBot="1" x14ac:dyDescent="0.35">
      <c r="B96" t="str">
        <f>PROPER(VLOOKUP(C96,'Datenbank Holds'!B:AI,26,FALSE))</f>
        <v>307,02</v>
      </c>
      <c r="C96" s="54" t="s">
        <v>209</v>
      </c>
      <c r="D96" s="49" t="str">
        <f>PROPER(VLOOKUP(C96,'Datenbank Holds'!B:C,2,FALSE))</f>
        <v>Woks 1</v>
      </c>
      <c r="E96" s="1">
        <f>SUM(HOLDS!G105:W105)</f>
        <v>0</v>
      </c>
      <c r="F96" s="5">
        <f>$E96*'Datenbank Holds'!H98</f>
        <v>0</v>
      </c>
      <c r="G96" s="5">
        <f>$E96*'Datenbank Holds'!I98</f>
        <v>0</v>
      </c>
      <c r="H96" s="5">
        <f>$E96*'Datenbank Holds'!J98</f>
        <v>0</v>
      </c>
      <c r="I96" s="5">
        <f>$E96*'Datenbank Holds'!K98</f>
        <v>0</v>
      </c>
      <c r="J96" s="5">
        <f>$E96*'Datenbank Holds'!L98</f>
        <v>0</v>
      </c>
      <c r="K96" s="5">
        <f>$E96*'Datenbank Holds'!M98</f>
        <v>0</v>
      </c>
      <c r="L96" s="5">
        <f>$E96*'Datenbank Holds'!N98</f>
        <v>0</v>
      </c>
      <c r="M96" s="5">
        <f>$E96*'Datenbank Holds'!O98</f>
        <v>0</v>
      </c>
      <c r="N96" s="5">
        <f>$E96*'Datenbank Holds'!P98</f>
        <v>0</v>
      </c>
      <c r="O96" s="5">
        <f>$E96*'Datenbank Holds'!Q98</f>
        <v>0</v>
      </c>
      <c r="P96" s="5">
        <f>$E96*'Datenbank Holds'!R98</f>
        <v>0</v>
      </c>
      <c r="Q96" s="5">
        <f>$E96*'Datenbank Holds'!S98</f>
        <v>0</v>
      </c>
      <c r="R96" s="5">
        <f>$E96*'Datenbank Holds'!T98</f>
        <v>0</v>
      </c>
      <c r="S96" s="5">
        <f>$E96*'Datenbank Holds'!U98</f>
        <v>0</v>
      </c>
      <c r="T96" s="5">
        <f>$E96*'Datenbank Holds'!V98</f>
        <v>0</v>
      </c>
      <c r="U96" s="5">
        <f>$E96*'Datenbank Holds'!W98</f>
        <v>0</v>
      </c>
      <c r="V96" s="5">
        <f>$E96*'Datenbank Holds'!X98</f>
        <v>0</v>
      </c>
      <c r="Y96">
        <f>HOLDS!G105*HOLDS!$E105</f>
        <v>0</v>
      </c>
      <c r="Z96">
        <f>HOLDS!H105*HOLDS!$E105</f>
        <v>0</v>
      </c>
      <c r="AA96">
        <f>HOLDS!I105*HOLDS!$E105</f>
        <v>0</v>
      </c>
      <c r="AB96">
        <f>HOLDS!J105*HOLDS!$E105</f>
        <v>0</v>
      </c>
      <c r="AC96">
        <f>HOLDS!K105*HOLDS!$E105</f>
        <v>0</v>
      </c>
      <c r="AD96">
        <f>HOLDS!L105*HOLDS!$E105</f>
        <v>0</v>
      </c>
      <c r="AE96">
        <f>HOLDS!M105*HOLDS!$E105</f>
        <v>0</v>
      </c>
      <c r="AF96">
        <f>HOLDS!N105*HOLDS!$E105</f>
        <v>0</v>
      </c>
      <c r="AG96">
        <f>HOLDS!O105*HOLDS!$E105</f>
        <v>0</v>
      </c>
      <c r="AH96">
        <f>HOLDS!P105*HOLDS!$E105</f>
        <v>0</v>
      </c>
      <c r="AI96">
        <f>HOLDS!Q105*HOLDS!$E105</f>
        <v>0</v>
      </c>
      <c r="AJ96">
        <f>HOLDS!R105*HOLDS!$E105</f>
        <v>0</v>
      </c>
      <c r="AK96">
        <f>HOLDS!S105*HOLDS!$E105</f>
        <v>0</v>
      </c>
      <c r="AL96">
        <f>HOLDS!T105*HOLDS!$E105</f>
        <v>0</v>
      </c>
      <c r="AM96">
        <f>HOLDS!U105*HOLDS!$E105</f>
        <v>0</v>
      </c>
      <c r="AN96">
        <f>HOLDS!V105*HOLDS!$E105</f>
        <v>0</v>
      </c>
      <c r="AO96">
        <f>HOLDS!W105*HOLDS!$E105</f>
        <v>0</v>
      </c>
      <c r="AR96">
        <f>SUM(HOLDS!G105:W105)*'Datenbank Holds'!AA98</f>
        <v>0</v>
      </c>
      <c r="AS96">
        <f>SUM(HOLDS!G105:W105)*'Datenbank Holds'!AC98</f>
        <v>0</v>
      </c>
      <c r="AV96">
        <f>SUM(HOLDS!G105:W105)*'Datenbank Holds'!AF98</f>
        <v>0</v>
      </c>
    </row>
    <row r="97" spans="2:48" ht="19.5" thickBot="1" x14ac:dyDescent="0.35">
      <c r="B97" t="str">
        <f>PROPER(VLOOKUP(C97,'Datenbank Holds'!B:AI,26,FALSE))</f>
        <v>346,29</v>
      </c>
      <c r="C97" s="54" t="s">
        <v>127</v>
      </c>
      <c r="D97" s="49" t="str">
        <f>PROPER(VLOOKUP(C97,'Datenbank Holds'!B:C,2,FALSE))</f>
        <v>Woks 2</v>
      </c>
      <c r="E97" s="1">
        <f>SUM(HOLDS!G106:W106)</f>
        <v>0</v>
      </c>
      <c r="F97" s="5">
        <f>$E97*'Datenbank Holds'!H99</f>
        <v>0</v>
      </c>
      <c r="G97" s="5">
        <f>$E97*'Datenbank Holds'!I99</f>
        <v>0</v>
      </c>
      <c r="H97" s="5">
        <f>$E97*'Datenbank Holds'!J99</f>
        <v>0</v>
      </c>
      <c r="I97" s="5">
        <f>$E97*'Datenbank Holds'!K99</f>
        <v>0</v>
      </c>
      <c r="J97" s="5">
        <f>$E97*'Datenbank Holds'!L99</f>
        <v>0</v>
      </c>
      <c r="K97" s="5">
        <f>$E97*'Datenbank Holds'!M99</f>
        <v>0</v>
      </c>
      <c r="L97" s="5">
        <f>$E97*'Datenbank Holds'!N99</f>
        <v>0</v>
      </c>
      <c r="M97" s="5">
        <f>$E97*'Datenbank Holds'!O99</f>
        <v>0</v>
      </c>
      <c r="N97" s="5">
        <f>$E97*'Datenbank Holds'!P99</f>
        <v>0</v>
      </c>
      <c r="O97" s="5">
        <f>$E97*'Datenbank Holds'!Q99</f>
        <v>0</v>
      </c>
      <c r="P97" s="5">
        <f>$E97*'Datenbank Holds'!R99</f>
        <v>0</v>
      </c>
      <c r="Q97" s="5">
        <f>$E97*'Datenbank Holds'!S99</f>
        <v>0</v>
      </c>
      <c r="R97" s="5">
        <f>$E97*'Datenbank Holds'!T99</f>
        <v>0</v>
      </c>
      <c r="S97" s="5">
        <f>$E97*'Datenbank Holds'!U99</f>
        <v>0</v>
      </c>
      <c r="T97" s="5">
        <f>$E97*'Datenbank Holds'!V99</f>
        <v>0</v>
      </c>
      <c r="U97" s="5">
        <f>$E97*'Datenbank Holds'!W99</f>
        <v>0</v>
      </c>
      <c r="V97" s="5">
        <f>$E97*'Datenbank Holds'!X99</f>
        <v>0</v>
      </c>
      <c r="Y97">
        <f>HOLDS!G106*HOLDS!$E106</f>
        <v>0</v>
      </c>
      <c r="Z97">
        <f>HOLDS!H106*HOLDS!$E106</f>
        <v>0</v>
      </c>
      <c r="AA97">
        <f>HOLDS!I106*HOLDS!$E106</f>
        <v>0</v>
      </c>
      <c r="AB97">
        <f>HOLDS!J106*HOLDS!$E106</f>
        <v>0</v>
      </c>
      <c r="AC97">
        <f>HOLDS!K106*HOLDS!$E106</f>
        <v>0</v>
      </c>
      <c r="AD97">
        <f>HOLDS!L106*HOLDS!$E106</f>
        <v>0</v>
      </c>
      <c r="AE97">
        <f>HOLDS!M106*HOLDS!$E106</f>
        <v>0</v>
      </c>
      <c r="AF97">
        <f>HOLDS!N106*HOLDS!$E106</f>
        <v>0</v>
      </c>
      <c r="AG97">
        <f>HOLDS!O106*HOLDS!$E106</f>
        <v>0</v>
      </c>
      <c r="AH97">
        <f>HOLDS!P106*HOLDS!$E106</f>
        <v>0</v>
      </c>
      <c r="AI97">
        <f>HOLDS!Q106*HOLDS!$E106</f>
        <v>0</v>
      </c>
      <c r="AJ97">
        <f>HOLDS!R106*HOLDS!$E106</f>
        <v>0</v>
      </c>
      <c r="AK97">
        <f>HOLDS!S106*HOLDS!$E106</f>
        <v>0</v>
      </c>
      <c r="AL97">
        <f>HOLDS!T106*HOLDS!$E106</f>
        <v>0</v>
      </c>
      <c r="AM97">
        <f>HOLDS!U106*HOLDS!$E106</f>
        <v>0</v>
      </c>
      <c r="AN97">
        <f>HOLDS!V106*HOLDS!$E106</f>
        <v>0</v>
      </c>
      <c r="AO97">
        <f>HOLDS!W106*HOLDS!$E106</f>
        <v>0</v>
      </c>
      <c r="AR97">
        <f>SUM(HOLDS!G106:W106)*'Datenbank Holds'!AA99</f>
        <v>0</v>
      </c>
      <c r="AS97">
        <f>SUM(HOLDS!G106:W106)*'Datenbank Holds'!AC99</f>
        <v>0</v>
      </c>
      <c r="AV97">
        <f>SUM(HOLDS!G106:W106)*'Datenbank Holds'!AF99</f>
        <v>0</v>
      </c>
    </row>
    <row r="98" spans="2:48" ht="19.5" thickBot="1" x14ac:dyDescent="0.35">
      <c r="B98" t="str">
        <f>PROPER(VLOOKUP(C98,'Datenbank Holds'!B:AI,26,FALSE))</f>
        <v>227,29</v>
      </c>
      <c r="C98" s="54" t="s">
        <v>128</v>
      </c>
      <c r="D98" s="49" t="str">
        <f>PROPER(VLOOKUP(C98,'Datenbank Holds'!B:C,2,FALSE))</f>
        <v>Woks 3</v>
      </c>
      <c r="E98" s="1">
        <f>SUM(HOLDS!G107:W107)</f>
        <v>0</v>
      </c>
      <c r="F98" s="5">
        <f>$E98*'Datenbank Holds'!H100</f>
        <v>0</v>
      </c>
      <c r="G98" s="5">
        <f>$E98*'Datenbank Holds'!I100</f>
        <v>0</v>
      </c>
      <c r="H98" s="5">
        <f>$E98*'Datenbank Holds'!J100</f>
        <v>0</v>
      </c>
      <c r="I98" s="5">
        <f>$E98*'Datenbank Holds'!K100</f>
        <v>0</v>
      </c>
      <c r="J98" s="5">
        <f>$E98*'Datenbank Holds'!L100</f>
        <v>0</v>
      </c>
      <c r="K98" s="5">
        <f>$E98*'Datenbank Holds'!M100</f>
        <v>0</v>
      </c>
      <c r="L98" s="5">
        <f>$E98*'Datenbank Holds'!N100</f>
        <v>0</v>
      </c>
      <c r="M98" s="5">
        <f>$E98*'Datenbank Holds'!O100</f>
        <v>0</v>
      </c>
      <c r="N98" s="5">
        <f>$E98*'Datenbank Holds'!P100</f>
        <v>0</v>
      </c>
      <c r="O98" s="5">
        <f>$E98*'Datenbank Holds'!Q100</f>
        <v>0</v>
      </c>
      <c r="P98" s="5">
        <f>$E98*'Datenbank Holds'!R100</f>
        <v>0</v>
      </c>
      <c r="Q98" s="5">
        <f>$E98*'Datenbank Holds'!S100</f>
        <v>0</v>
      </c>
      <c r="R98" s="5">
        <f>$E98*'Datenbank Holds'!T100</f>
        <v>0</v>
      </c>
      <c r="S98" s="5">
        <f>$E98*'Datenbank Holds'!U100</f>
        <v>0</v>
      </c>
      <c r="T98" s="5">
        <f>$E98*'Datenbank Holds'!V100</f>
        <v>0</v>
      </c>
      <c r="U98" s="5">
        <f>$E98*'Datenbank Holds'!W100</f>
        <v>0</v>
      </c>
      <c r="V98" s="5">
        <f>$E98*'Datenbank Holds'!X100</f>
        <v>0</v>
      </c>
      <c r="Y98">
        <f>HOLDS!G107*HOLDS!$E107</f>
        <v>0</v>
      </c>
      <c r="Z98">
        <f>HOLDS!H107*HOLDS!$E107</f>
        <v>0</v>
      </c>
      <c r="AA98">
        <f>HOLDS!I107*HOLDS!$E107</f>
        <v>0</v>
      </c>
      <c r="AB98">
        <f>HOLDS!J107*HOLDS!$E107</f>
        <v>0</v>
      </c>
      <c r="AC98">
        <f>HOLDS!K107*HOLDS!$E107</f>
        <v>0</v>
      </c>
      <c r="AD98">
        <f>HOLDS!L107*HOLDS!$E107</f>
        <v>0</v>
      </c>
      <c r="AE98">
        <f>HOLDS!M107*HOLDS!$E107</f>
        <v>0</v>
      </c>
      <c r="AF98">
        <f>HOLDS!N107*HOLDS!$E107</f>
        <v>0</v>
      </c>
      <c r="AG98">
        <f>HOLDS!O107*HOLDS!$E107</f>
        <v>0</v>
      </c>
      <c r="AH98">
        <f>HOLDS!P107*HOLDS!$E107</f>
        <v>0</v>
      </c>
      <c r="AI98">
        <f>HOLDS!Q107*HOLDS!$E107</f>
        <v>0</v>
      </c>
      <c r="AJ98">
        <f>HOLDS!R107*HOLDS!$E107</f>
        <v>0</v>
      </c>
      <c r="AK98">
        <f>HOLDS!S107*HOLDS!$E107</f>
        <v>0</v>
      </c>
      <c r="AL98">
        <f>HOLDS!T107*HOLDS!$E107</f>
        <v>0</v>
      </c>
      <c r="AM98">
        <f>HOLDS!U107*HOLDS!$E107</f>
        <v>0</v>
      </c>
      <c r="AN98">
        <f>HOLDS!V107*HOLDS!$E107</f>
        <v>0</v>
      </c>
      <c r="AO98">
        <f>HOLDS!W107*HOLDS!$E107</f>
        <v>0</v>
      </c>
      <c r="AR98">
        <f>SUM(HOLDS!G107:W107)*'Datenbank Holds'!AA100</f>
        <v>0</v>
      </c>
      <c r="AS98">
        <f>SUM(HOLDS!G107:W107)*'Datenbank Holds'!AC100</f>
        <v>0</v>
      </c>
      <c r="AV98">
        <f>SUM(HOLDS!G107:W107)*'Datenbank Holds'!AF100</f>
        <v>0</v>
      </c>
    </row>
    <row r="99" spans="2:48" ht="19.5" thickBot="1" x14ac:dyDescent="0.35">
      <c r="B99" t="str">
        <f>PROPER(VLOOKUP(C99,'Datenbank Holds'!B:AI,26,FALSE))</f>
        <v>262,99</v>
      </c>
      <c r="C99" s="54" t="s">
        <v>129</v>
      </c>
      <c r="D99" s="49" t="str">
        <f>PROPER(VLOOKUP(C99,'Datenbank Holds'!B:C,2,FALSE))</f>
        <v>Woks 4</v>
      </c>
      <c r="E99" s="1">
        <f>SUM(HOLDS!G108:W108)</f>
        <v>0</v>
      </c>
      <c r="F99" s="5">
        <f>$E99*'Datenbank Holds'!H101</f>
        <v>0</v>
      </c>
      <c r="G99" s="5">
        <f>$E99*'Datenbank Holds'!I101</f>
        <v>0</v>
      </c>
      <c r="H99" s="5">
        <f>$E99*'Datenbank Holds'!J101</f>
        <v>0</v>
      </c>
      <c r="I99" s="5">
        <f>$E99*'Datenbank Holds'!K101</f>
        <v>0</v>
      </c>
      <c r="J99" s="5">
        <f>$E99*'Datenbank Holds'!L101</f>
        <v>0</v>
      </c>
      <c r="K99" s="5">
        <f>$E99*'Datenbank Holds'!M101</f>
        <v>0</v>
      </c>
      <c r="L99" s="5">
        <f>$E99*'Datenbank Holds'!N101</f>
        <v>0</v>
      </c>
      <c r="M99" s="5">
        <f>$E99*'Datenbank Holds'!O101</f>
        <v>0</v>
      </c>
      <c r="N99" s="5">
        <f>$E99*'Datenbank Holds'!P101</f>
        <v>0</v>
      </c>
      <c r="O99" s="5">
        <f>$E99*'Datenbank Holds'!Q101</f>
        <v>0</v>
      </c>
      <c r="P99" s="5">
        <f>$E99*'Datenbank Holds'!R101</f>
        <v>0</v>
      </c>
      <c r="Q99" s="5">
        <f>$E99*'Datenbank Holds'!S101</f>
        <v>0</v>
      </c>
      <c r="R99" s="5">
        <f>$E99*'Datenbank Holds'!T101</f>
        <v>0</v>
      </c>
      <c r="S99" s="5">
        <f>$E99*'Datenbank Holds'!U101</f>
        <v>0</v>
      </c>
      <c r="T99" s="5">
        <f>$E99*'Datenbank Holds'!V101</f>
        <v>0</v>
      </c>
      <c r="U99" s="5">
        <f>$E99*'Datenbank Holds'!W101</f>
        <v>0</v>
      </c>
      <c r="V99" s="5">
        <f>$E99*'Datenbank Holds'!X101</f>
        <v>0</v>
      </c>
      <c r="Y99">
        <f>HOLDS!G108*HOLDS!$E108</f>
        <v>0</v>
      </c>
      <c r="Z99">
        <f>HOLDS!H108*HOLDS!$E108</f>
        <v>0</v>
      </c>
      <c r="AA99">
        <f>HOLDS!I108*HOLDS!$E108</f>
        <v>0</v>
      </c>
      <c r="AB99">
        <f>HOLDS!J108*HOLDS!$E108</f>
        <v>0</v>
      </c>
      <c r="AC99">
        <f>HOLDS!K108*HOLDS!$E108</f>
        <v>0</v>
      </c>
      <c r="AD99">
        <f>HOLDS!L108*HOLDS!$E108</f>
        <v>0</v>
      </c>
      <c r="AE99">
        <f>HOLDS!M108*HOLDS!$E108</f>
        <v>0</v>
      </c>
      <c r="AF99">
        <f>HOLDS!N108*HOLDS!$E108</f>
        <v>0</v>
      </c>
      <c r="AG99">
        <f>HOLDS!O108*HOLDS!$E108</f>
        <v>0</v>
      </c>
      <c r="AH99">
        <f>HOLDS!P108*HOLDS!$E108</f>
        <v>0</v>
      </c>
      <c r="AI99">
        <f>HOLDS!Q108*HOLDS!$E108</f>
        <v>0</v>
      </c>
      <c r="AJ99">
        <f>HOLDS!R108*HOLDS!$E108</f>
        <v>0</v>
      </c>
      <c r="AK99">
        <f>HOLDS!S108*HOLDS!$E108</f>
        <v>0</v>
      </c>
      <c r="AL99">
        <f>HOLDS!T108*HOLDS!$E108</f>
        <v>0</v>
      </c>
      <c r="AM99">
        <f>HOLDS!U108*HOLDS!$E108</f>
        <v>0</v>
      </c>
      <c r="AN99">
        <f>HOLDS!V108*HOLDS!$E108</f>
        <v>0</v>
      </c>
      <c r="AO99">
        <f>HOLDS!W108*HOLDS!$E108</f>
        <v>0</v>
      </c>
      <c r="AR99">
        <f>SUM(HOLDS!G108:W108)*'Datenbank Holds'!AA101</f>
        <v>0</v>
      </c>
      <c r="AS99">
        <f>SUM(HOLDS!G108:W108)*'Datenbank Holds'!AC101</f>
        <v>0</v>
      </c>
      <c r="AV99">
        <f>SUM(HOLDS!G108:W108)*'Datenbank Holds'!AF101</f>
        <v>0</v>
      </c>
    </row>
    <row r="100" spans="2:48" ht="19.5" thickBot="1" x14ac:dyDescent="0.35">
      <c r="B100" t="str">
        <f>PROPER(VLOOKUP(C100,'Datenbank Holds'!B:AI,26,FALSE))</f>
        <v>149,94</v>
      </c>
      <c r="C100" s="54" t="s">
        <v>130</v>
      </c>
      <c r="D100" s="49" t="str">
        <f>PROPER(VLOOKUP(C100,'Datenbank Holds'!B:C,2,FALSE))</f>
        <v>Woks 5</v>
      </c>
      <c r="E100" s="1">
        <f>SUM(HOLDS!G109:W109)</f>
        <v>0</v>
      </c>
      <c r="F100" s="5">
        <f>$E100*'Datenbank Holds'!H102</f>
        <v>0</v>
      </c>
      <c r="G100" s="5">
        <f>$E100*'Datenbank Holds'!I102</f>
        <v>0</v>
      </c>
      <c r="H100" s="5">
        <f>$E100*'Datenbank Holds'!J102</f>
        <v>0</v>
      </c>
      <c r="I100" s="5">
        <f>$E100*'Datenbank Holds'!K102</f>
        <v>0</v>
      </c>
      <c r="J100" s="5">
        <f>$E100*'Datenbank Holds'!L102</f>
        <v>0</v>
      </c>
      <c r="K100" s="5">
        <f>$E100*'Datenbank Holds'!M102</f>
        <v>0</v>
      </c>
      <c r="L100" s="5">
        <f>$E100*'Datenbank Holds'!N102</f>
        <v>0</v>
      </c>
      <c r="M100" s="5">
        <f>$E100*'Datenbank Holds'!O102</f>
        <v>0</v>
      </c>
      <c r="N100" s="5">
        <f>$E100*'Datenbank Holds'!P102</f>
        <v>0</v>
      </c>
      <c r="O100" s="5">
        <f>$E100*'Datenbank Holds'!Q102</f>
        <v>0</v>
      </c>
      <c r="P100" s="5">
        <f>$E100*'Datenbank Holds'!R102</f>
        <v>0</v>
      </c>
      <c r="Q100" s="5">
        <f>$E100*'Datenbank Holds'!S102</f>
        <v>0</v>
      </c>
      <c r="R100" s="5">
        <f>$E100*'Datenbank Holds'!T102</f>
        <v>0</v>
      </c>
      <c r="S100" s="5">
        <f>$E100*'Datenbank Holds'!U102</f>
        <v>0</v>
      </c>
      <c r="T100" s="5">
        <f>$E100*'Datenbank Holds'!V102</f>
        <v>0</v>
      </c>
      <c r="U100" s="5">
        <f>$E100*'Datenbank Holds'!W102</f>
        <v>0</v>
      </c>
      <c r="V100" s="5">
        <f>$E100*'Datenbank Holds'!X102</f>
        <v>0</v>
      </c>
      <c r="Y100">
        <f>HOLDS!G109*HOLDS!$E109</f>
        <v>0</v>
      </c>
      <c r="Z100">
        <f>HOLDS!H109*HOLDS!$E109</f>
        <v>0</v>
      </c>
      <c r="AA100">
        <f>HOLDS!I109*HOLDS!$E109</f>
        <v>0</v>
      </c>
      <c r="AB100">
        <f>HOLDS!J109*HOLDS!$E109</f>
        <v>0</v>
      </c>
      <c r="AC100">
        <f>HOLDS!K109*HOLDS!$E109</f>
        <v>0</v>
      </c>
      <c r="AD100">
        <f>HOLDS!L109*HOLDS!$E109</f>
        <v>0</v>
      </c>
      <c r="AE100">
        <f>HOLDS!M109*HOLDS!$E109</f>
        <v>0</v>
      </c>
      <c r="AF100">
        <f>HOLDS!N109*HOLDS!$E109</f>
        <v>0</v>
      </c>
      <c r="AG100">
        <f>HOLDS!O109*HOLDS!$E109</f>
        <v>0</v>
      </c>
      <c r="AH100">
        <f>HOLDS!P109*HOLDS!$E109</f>
        <v>0</v>
      </c>
      <c r="AI100">
        <f>HOLDS!Q109*HOLDS!$E109</f>
        <v>0</v>
      </c>
      <c r="AJ100">
        <f>HOLDS!R109*HOLDS!$E109</f>
        <v>0</v>
      </c>
      <c r="AK100">
        <f>HOLDS!S109*HOLDS!$E109</f>
        <v>0</v>
      </c>
      <c r="AL100">
        <f>HOLDS!T109*HOLDS!$E109</f>
        <v>0</v>
      </c>
      <c r="AM100">
        <f>HOLDS!U109*HOLDS!$E109</f>
        <v>0</v>
      </c>
      <c r="AN100">
        <f>HOLDS!V109*HOLDS!$E109</f>
        <v>0</v>
      </c>
      <c r="AO100">
        <f>HOLDS!W109*HOLDS!$E109</f>
        <v>0</v>
      </c>
      <c r="AR100">
        <f>SUM(HOLDS!G109:W109)*'Datenbank Holds'!AA102</f>
        <v>0</v>
      </c>
      <c r="AS100">
        <f>SUM(HOLDS!G109:W109)*'Datenbank Holds'!AC102</f>
        <v>0</v>
      </c>
      <c r="AV100">
        <f>SUM(HOLDS!G109:W109)*'Datenbank Holds'!AF102</f>
        <v>0</v>
      </c>
    </row>
    <row r="101" spans="2:48" ht="19.5" thickBot="1" x14ac:dyDescent="0.35">
      <c r="B101" t="str">
        <f>PROPER(VLOOKUP(C101,'Datenbank Holds'!B:AI,26,FALSE))</f>
        <v>69,02</v>
      </c>
      <c r="C101" s="54" t="s">
        <v>131</v>
      </c>
      <c r="D101" s="49" t="str">
        <f>PROPER(VLOOKUP(C101,'Datenbank Holds'!B:C,2,FALSE))</f>
        <v>Woks 6</v>
      </c>
      <c r="E101" s="1">
        <f>SUM(HOLDS!G110:W110)</f>
        <v>0</v>
      </c>
      <c r="F101" s="5">
        <f>$E101*'Datenbank Holds'!H103</f>
        <v>0</v>
      </c>
      <c r="G101" s="5">
        <f>$E101*'Datenbank Holds'!I103</f>
        <v>0</v>
      </c>
      <c r="H101" s="5">
        <f>$E101*'Datenbank Holds'!J103</f>
        <v>0</v>
      </c>
      <c r="I101" s="5">
        <f>$E101*'Datenbank Holds'!K103</f>
        <v>0</v>
      </c>
      <c r="J101" s="5">
        <f>$E101*'Datenbank Holds'!L103</f>
        <v>0</v>
      </c>
      <c r="K101" s="5">
        <f>$E101*'Datenbank Holds'!M103</f>
        <v>0</v>
      </c>
      <c r="L101" s="5">
        <f>$E101*'Datenbank Holds'!N103</f>
        <v>0</v>
      </c>
      <c r="M101" s="5">
        <f>$E101*'Datenbank Holds'!O103</f>
        <v>0</v>
      </c>
      <c r="N101" s="5">
        <f>$E101*'Datenbank Holds'!P103</f>
        <v>0</v>
      </c>
      <c r="O101" s="5">
        <f>$E101*'Datenbank Holds'!Q103</f>
        <v>0</v>
      </c>
      <c r="P101" s="5">
        <f>$E101*'Datenbank Holds'!R103</f>
        <v>0</v>
      </c>
      <c r="Q101" s="5">
        <f>$E101*'Datenbank Holds'!S103</f>
        <v>0</v>
      </c>
      <c r="R101" s="5">
        <f>$E101*'Datenbank Holds'!T103</f>
        <v>0</v>
      </c>
      <c r="S101" s="5">
        <f>$E101*'Datenbank Holds'!U103</f>
        <v>0</v>
      </c>
      <c r="T101" s="5">
        <f>$E101*'Datenbank Holds'!V103</f>
        <v>0</v>
      </c>
      <c r="U101" s="5">
        <f>$E101*'Datenbank Holds'!W103</f>
        <v>0</v>
      </c>
      <c r="V101" s="5">
        <f>$E101*'Datenbank Holds'!X103</f>
        <v>0</v>
      </c>
      <c r="Y101">
        <f>HOLDS!G110*HOLDS!$E110</f>
        <v>0</v>
      </c>
      <c r="Z101">
        <f>HOLDS!H110*HOLDS!$E110</f>
        <v>0</v>
      </c>
      <c r="AA101">
        <f>HOLDS!I110*HOLDS!$E110</f>
        <v>0</v>
      </c>
      <c r="AB101">
        <f>HOLDS!J110*HOLDS!$E110</f>
        <v>0</v>
      </c>
      <c r="AC101">
        <f>HOLDS!K110*HOLDS!$E110</f>
        <v>0</v>
      </c>
      <c r="AD101">
        <f>HOLDS!L110*HOLDS!$E110</f>
        <v>0</v>
      </c>
      <c r="AE101">
        <f>HOLDS!M110*HOLDS!$E110</f>
        <v>0</v>
      </c>
      <c r="AF101">
        <f>HOLDS!N110*HOLDS!$E110</f>
        <v>0</v>
      </c>
      <c r="AG101">
        <f>HOLDS!O110*HOLDS!$E110</f>
        <v>0</v>
      </c>
      <c r="AH101">
        <f>HOLDS!P110*HOLDS!$E110</f>
        <v>0</v>
      </c>
      <c r="AI101">
        <f>HOLDS!Q110*HOLDS!$E110</f>
        <v>0</v>
      </c>
      <c r="AJ101">
        <f>HOLDS!R110*HOLDS!$E110</f>
        <v>0</v>
      </c>
      <c r="AK101">
        <f>HOLDS!S110*HOLDS!$E110</f>
        <v>0</v>
      </c>
      <c r="AL101">
        <f>HOLDS!T110*HOLDS!$E110</f>
        <v>0</v>
      </c>
      <c r="AM101">
        <f>HOLDS!U110*HOLDS!$E110</f>
        <v>0</v>
      </c>
      <c r="AN101">
        <f>HOLDS!V110*HOLDS!$E110</f>
        <v>0</v>
      </c>
      <c r="AO101">
        <f>HOLDS!W110*HOLDS!$E110</f>
        <v>0</v>
      </c>
      <c r="AR101">
        <f>SUM(HOLDS!G110:W110)*'Datenbank Holds'!AA103</f>
        <v>0</v>
      </c>
      <c r="AS101">
        <f>SUM(HOLDS!G110:W110)*'Datenbank Holds'!AC103</f>
        <v>0</v>
      </c>
      <c r="AV101">
        <f>SUM(HOLDS!G110:W110)*'Datenbank Holds'!AF103</f>
        <v>0</v>
      </c>
    </row>
    <row r="102" spans="2:48" ht="19.5" thickBot="1" x14ac:dyDescent="0.35">
      <c r="B102" t="str">
        <f>PROPER(VLOOKUP(C102,'Datenbank Holds'!B:AI,26,FALSE))</f>
        <v>74,97</v>
      </c>
      <c r="C102" s="54" t="s">
        <v>132</v>
      </c>
      <c r="D102" s="49" t="str">
        <f>PROPER(VLOOKUP(C102,'Datenbank Holds'!B:C,2,FALSE))</f>
        <v>Woks 7</v>
      </c>
      <c r="E102" s="1">
        <f>SUM(HOLDS!G111:W111)</f>
        <v>0</v>
      </c>
      <c r="F102" s="5">
        <f>$E102*'Datenbank Holds'!H104</f>
        <v>0</v>
      </c>
      <c r="G102" s="5">
        <f>$E102*'Datenbank Holds'!I104</f>
        <v>0</v>
      </c>
      <c r="H102" s="5">
        <f>$E102*'Datenbank Holds'!J104</f>
        <v>0</v>
      </c>
      <c r="I102" s="5">
        <f>$E102*'Datenbank Holds'!K104</f>
        <v>0</v>
      </c>
      <c r="J102" s="5">
        <f>$E102*'Datenbank Holds'!L104</f>
        <v>0</v>
      </c>
      <c r="K102" s="5">
        <f>$E102*'Datenbank Holds'!M104</f>
        <v>0</v>
      </c>
      <c r="L102" s="5">
        <f>$E102*'Datenbank Holds'!N104</f>
        <v>0</v>
      </c>
      <c r="M102" s="5">
        <f>$E102*'Datenbank Holds'!O104</f>
        <v>0</v>
      </c>
      <c r="N102" s="5">
        <f>$E102*'Datenbank Holds'!P104</f>
        <v>0</v>
      </c>
      <c r="O102" s="5">
        <f>$E102*'Datenbank Holds'!Q104</f>
        <v>0</v>
      </c>
      <c r="P102" s="5">
        <f>$E102*'Datenbank Holds'!R104</f>
        <v>0</v>
      </c>
      <c r="Q102" s="5">
        <f>$E102*'Datenbank Holds'!S104</f>
        <v>0</v>
      </c>
      <c r="R102" s="5">
        <f>$E102*'Datenbank Holds'!T104</f>
        <v>0</v>
      </c>
      <c r="S102" s="5">
        <f>$E102*'Datenbank Holds'!U104</f>
        <v>0</v>
      </c>
      <c r="T102" s="5">
        <f>$E102*'Datenbank Holds'!V104</f>
        <v>0</v>
      </c>
      <c r="U102" s="5">
        <f>$E102*'Datenbank Holds'!W104</f>
        <v>0</v>
      </c>
      <c r="V102" s="5">
        <f>$E102*'Datenbank Holds'!X104</f>
        <v>0</v>
      </c>
      <c r="Y102">
        <f>HOLDS!G111*HOLDS!$E111</f>
        <v>0</v>
      </c>
      <c r="Z102">
        <f>HOLDS!H111*HOLDS!$E111</f>
        <v>0</v>
      </c>
      <c r="AA102">
        <f>HOLDS!I111*HOLDS!$E111</f>
        <v>0</v>
      </c>
      <c r="AB102">
        <f>HOLDS!J111*HOLDS!$E111</f>
        <v>0</v>
      </c>
      <c r="AC102">
        <f>HOLDS!K111*HOLDS!$E111</f>
        <v>0</v>
      </c>
      <c r="AD102">
        <f>HOLDS!L111*HOLDS!$E111</f>
        <v>0</v>
      </c>
      <c r="AE102">
        <f>HOLDS!M111*HOLDS!$E111</f>
        <v>0</v>
      </c>
      <c r="AF102">
        <f>HOLDS!N111*HOLDS!$E111</f>
        <v>0</v>
      </c>
      <c r="AG102">
        <f>HOLDS!O111*HOLDS!$E111</f>
        <v>0</v>
      </c>
      <c r="AH102">
        <f>HOLDS!P111*HOLDS!$E111</f>
        <v>0</v>
      </c>
      <c r="AI102">
        <f>HOLDS!Q111*HOLDS!$E111</f>
        <v>0</v>
      </c>
      <c r="AJ102">
        <f>HOLDS!R111*HOLDS!$E111</f>
        <v>0</v>
      </c>
      <c r="AK102">
        <f>HOLDS!S111*HOLDS!$E111</f>
        <v>0</v>
      </c>
      <c r="AL102">
        <f>HOLDS!T111*HOLDS!$E111</f>
        <v>0</v>
      </c>
      <c r="AM102">
        <f>HOLDS!U111*HOLDS!$E111</f>
        <v>0</v>
      </c>
      <c r="AN102">
        <f>HOLDS!V111*HOLDS!$E111</f>
        <v>0</v>
      </c>
      <c r="AO102">
        <f>HOLDS!W111*HOLDS!$E111</f>
        <v>0</v>
      </c>
      <c r="AR102">
        <f>SUM(HOLDS!G111:W111)*'Datenbank Holds'!AA104</f>
        <v>0</v>
      </c>
      <c r="AS102">
        <f>SUM(HOLDS!G111:W111)*'Datenbank Holds'!AC104</f>
        <v>0</v>
      </c>
      <c r="AV102">
        <f>SUM(HOLDS!G111:W111)*'Datenbank Holds'!AF104</f>
        <v>0</v>
      </c>
    </row>
    <row r="103" spans="2:48" ht="19.5" thickBot="1" x14ac:dyDescent="0.35">
      <c r="B103" t="str">
        <f>PROPER(VLOOKUP(C103,'Datenbank Holds'!B:AI,26,FALSE))</f>
        <v>124,95</v>
      </c>
      <c r="C103" s="54" t="s">
        <v>350</v>
      </c>
      <c r="D103" s="49" t="str">
        <f>PROPER(VLOOKUP(C103,'Datenbank Holds'!B:C,2,FALSE))</f>
        <v>Woks 8</v>
      </c>
      <c r="E103" s="1">
        <f>SUM(HOLDS!G112:W112)</f>
        <v>0</v>
      </c>
      <c r="F103" s="5">
        <f>$E103*'Datenbank Holds'!H105</f>
        <v>0</v>
      </c>
      <c r="G103" s="5">
        <f>$E103*'Datenbank Holds'!I105</f>
        <v>0</v>
      </c>
      <c r="H103" s="5">
        <f>$E103*'Datenbank Holds'!J105</f>
        <v>0</v>
      </c>
      <c r="I103" s="5">
        <f>$E103*'Datenbank Holds'!K105</f>
        <v>0</v>
      </c>
      <c r="J103" s="5">
        <f>$E103*'Datenbank Holds'!L105</f>
        <v>0</v>
      </c>
      <c r="K103" s="5">
        <f>$E103*'Datenbank Holds'!M105</f>
        <v>0</v>
      </c>
      <c r="L103" s="5">
        <f>$E103*'Datenbank Holds'!N105</f>
        <v>0</v>
      </c>
      <c r="M103" s="5">
        <f>$E103*'Datenbank Holds'!O105</f>
        <v>0</v>
      </c>
      <c r="N103" s="5">
        <f>$E103*'Datenbank Holds'!P105</f>
        <v>0</v>
      </c>
      <c r="O103" s="5">
        <f>$E103*'Datenbank Holds'!Q105</f>
        <v>0</v>
      </c>
      <c r="P103" s="5">
        <f>$E103*'Datenbank Holds'!R105</f>
        <v>0</v>
      </c>
      <c r="Q103" s="5">
        <f>$E103*'Datenbank Holds'!S105</f>
        <v>0</v>
      </c>
      <c r="R103" s="5">
        <f>$E103*'Datenbank Holds'!T105</f>
        <v>0</v>
      </c>
      <c r="S103" s="5">
        <f>$E103*'Datenbank Holds'!U105</f>
        <v>0</v>
      </c>
      <c r="T103" s="5">
        <f>$E103*'Datenbank Holds'!V105</f>
        <v>0</v>
      </c>
      <c r="U103" s="5">
        <f>$E103*'Datenbank Holds'!W105</f>
        <v>0</v>
      </c>
      <c r="V103" s="5">
        <f>$E103*'Datenbank Holds'!X105</f>
        <v>0</v>
      </c>
      <c r="Y103">
        <f>HOLDS!G112*HOLDS!$E112</f>
        <v>0</v>
      </c>
      <c r="Z103">
        <f>HOLDS!H112*HOLDS!$E112</f>
        <v>0</v>
      </c>
      <c r="AA103">
        <f>HOLDS!I112*HOLDS!$E112</f>
        <v>0</v>
      </c>
      <c r="AB103">
        <f>HOLDS!J112*HOLDS!$E112</f>
        <v>0</v>
      </c>
      <c r="AC103">
        <f>HOLDS!K112*HOLDS!$E112</f>
        <v>0</v>
      </c>
      <c r="AD103">
        <f>HOLDS!L112*HOLDS!$E112</f>
        <v>0</v>
      </c>
      <c r="AE103">
        <f>HOLDS!M112*HOLDS!$E112</f>
        <v>0</v>
      </c>
      <c r="AF103">
        <f>HOLDS!N112*HOLDS!$E112</f>
        <v>0</v>
      </c>
      <c r="AG103">
        <f>HOLDS!O112*HOLDS!$E112</f>
        <v>0</v>
      </c>
      <c r="AH103">
        <f>HOLDS!P112*HOLDS!$E112</f>
        <v>0</v>
      </c>
      <c r="AI103">
        <f>HOLDS!Q112*HOLDS!$E112</f>
        <v>0</v>
      </c>
      <c r="AJ103">
        <f>HOLDS!R112*HOLDS!$E112</f>
        <v>0</v>
      </c>
      <c r="AK103">
        <f>HOLDS!S112*HOLDS!$E112</f>
        <v>0</v>
      </c>
      <c r="AL103">
        <f>HOLDS!T112*HOLDS!$E112</f>
        <v>0</v>
      </c>
      <c r="AM103">
        <f>HOLDS!U112*HOLDS!$E112</f>
        <v>0</v>
      </c>
      <c r="AN103">
        <f>HOLDS!V112*HOLDS!$E112</f>
        <v>0</v>
      </c>
      <c r="AO103">
        <f>HOLDS!W112*HOLDS!$E112</f>
        <v>0</v>
      </c>
      <c r="AR103">
        <f>SUM(HOLDS!G112:W112)*'Datenbank Holds'!AA105</f>
        <v>0</v>
      </c>
      <c r="AS103">
        <f>SUM(HOLDS!G112:W112)*'Datenbank Holds'!AC105</f>
        <v>0</v>
      </c>
      <c r="AV103">
        <f>SUM(HOLDS!G112:W112)*'Datenbank Holds'!AF105</f>
        <v>0</v>
      </c>
    </row>
    <row r="104" spans="2:48" ht="19.5" thickBot="1" x14ac:dyDescent="0.35">
      <c r="B104" t="str">
        <f>PROPER(VLOOKUP(C104,'Datenbank Holds'!B:AI,26,FALSE))</f>
        <v>171,36</v>
      </c>
      <c r="C104" s="54" t="s">
        <v>96</v>
      </c>
      <c r="D104" s="49" t="str">
        <f>PROPER(VLOOKUP(C104,'Datenbank Holds'!B:C,2,FALSE))</f>
        <v>Gateway 1</v>
      </c>
      <c r="E104" s="1">
        <f>SUM(HOLDS!G113:W113)</f>
        <v>0</v>
      </c>
      <c r="F104" s="5">
        <f>$E104*'Datenbank Holds'!H106</f>
        <v>0</v>
      </c>
      <c r="G104" s="5">
        <f>$E104*'Datenbank Holds'!I106</f>
        <v>0</v>
      </c>
      <c r="H104" s="5">
        <f>$E104*'Datenbank Holds'!J106</f>
        <v>0</v>
      </c>
      <c r="I104" s="5">
        <f>$E104*'Datenbank Holds'!K106</f>
        <v>0</v>
      </c>
      <c r="J104" s="5">
        <f>$E104*'Datenbank Holds'!L106</f>
        <v>0</v>
      </c>
      <c r="K104" s="5">
        <f>$E104*'Datenbank Holds'!M106</f>
        <v>0</v>
      </c>
      <c r="L104" s="5">
        <f>$E104*'Datenbank Holds'!N106</f>
        <v>0</v>
      </c>
      <c r="M104" s="5">
        <f>$E104*'Datenbank Holds'!O106</f>
        <v>0</v>
      </c>
      <c r="N104" s="5">
        <f>$E104*'Datenbank Holds'!P106</f>
        <v>0</v>
      </c>
      <c r="O104" s="5">
        <f>$E104*'Datenbank Holds'!Q106</f>
        <v>0</v>
      </c>
      <c r="P104" s="5">
        <f>$E104*'Datenbank Holds'!R106</f>
        <v>0</v>
      </c>
      <c r="Q104" s="5">
        <f>$E104*'Datenbank Holds'!S106</f>
        <v>0</v>
      </c>
      <c r="R104" s="5">
        <f>$E104*'Datenbank Holds'!T106</f>
        <v>0</v>
      </c>
      <c r="S104" s="5">
        <f>$E104*'Datenbank Holds'!U106</f>
        <v>0</v>
      </c>
      <c r="T104" s="5">
        <f>$E104*'Datenbank Holds'!V106</f>
        <v>0</v>
      </c>
      <c r="U104" s="5">
        <f>$E104*'Datenbank Holds'!W106</f>
        <v>0</v>
      </c>
      <c r="V104" s="5">
        <f>$E104*'Datenbank Holds'!X106</f>
        <v>0</v>
      </c>
      <c r="Y104">
        <f>HOLDS!G113*HOLDS!$E113</f>
        <v>0</v>
      </c>
      <c r="Z104">
        <f>HOLDS!H113*HOLDS!$E113</f>
        <v>0</v>
      </c>
      <c r="AA104">
        <f>HOLDS!I113*HOLDS!$E113</f>
        <v>0</v>
      </c>
      <c r="AB104">
        <f>HOLDS!J113*HOLDS!$E113</f>
        <v>0</v>
      </c>
      <c r="AC104">
        <f>HOLDS!K113*HOLDS!$E113</f>
        <v>0</v>
      </c>
      <c r="AD104">
        <f>HOLDS!L113*HOLDS!$E113</f>
        <v>0</v>
      </c>
      <c r="AE104">
        <f>HOLDS!M113*HOLDS!$E113</f>
        <v>0</v>
      </c>
      <c r="AF104">
        <f>HOLDS!N113*HOLDS!$E113</f>
        <v>0</v>
      </c>
      <c r="AG104">
        <f>HOLDS!O113*HOLDS!$E113</f>
        <v>0</v>
      </c>
      <c r="AH104">
        <f>HOLDS!P113*HOLDS!$E113</f>
        <v>0</v>
      </c>
      <c r="AI104">
        <f>HOLDS!Q113*HOLDS!$E113</f>
        <v>0</v>
      </c>
      <c r="AJ104">
        <f>HOLDS!R113*HOLDS!$E113</f>
        <v>0</v>
      </c>
      <c r="AK104">
        <f>HOLDS!S113*HOLDS!$E113</f>
        <v>0</v>
      </c>
      <c r="AL104">
        <f>HOLDS!T113*HOLDS!$E113</f>
        <v>0</v>
      </c>
      <c r="AM104">
        <f>HOLDS!U113*HOLDS!$E113</f>
        <v>0</v>
      </c>
      <c r="AN104">
        <f>HOLDS!V113*HOLDS!$E113</f>
        <v>0</v>
      </c>
      <c r="AO104">
        <f>HOLDS!W113*HOLDS!$E113</f>
        <v>0</v>
      </c>
      <c r="AR104">
        <f>SUM(HOLDS!G113:W113)*'Datenbank Holds'!AA106</f>
        <v>0</v>
      </c>
      <c r="AS104">
        <f>SUM(HOLDS!G113:W113)*'Datenbank Holds'!AC106</f>
        <v>0</v>
      </c>
      <c r="AV104">
        <f>SUM(HOLDS!G113:W113)*'Datenbank Holds'!AF106</f>
        <v>0</v>
      </c>
    </row>
    <row r="105" spans="2:48" ht="19.5" thickBot="1" x14ac:dyDescent="0.35">
      <c r="B105" t="str">
        <f>PROPER(VLOOKUP(C105,'Datenbank Holds'!B:AI,26,FALSE))</f>
        <v>107,1</v>
      </c>
      <c r="C105" s="54" t="s">
        <v>29</v>
      </c>
      <c r="D105" s="49" t="str">
        <f>PROPER(VLOOKUP(C105,'Datenbank Holds'!B:C,2,FALSE))</f>
        <v>Gateway 2</v>
      </c>
      <c r="E105" s="1">
        <f>SUM(HOLDS!G114:W114)</f>
        <v>0</v>
      </c>
      <c r="F105" s="5">
        <f>$E105*'Datenbank Holds'!H107</f>
        <v>0</v>
      </c>
      <c r="G105" s="5">
        <f>$E105*'Datenbank Holds'!I107</f>
        <v>0</v>
      </c>
      <c r="H105" s="5">
        <f>$E105*'Datenbank Holds'!J107</f>
        <v>0</v>
      </c>
      <c r="I105" s="5">
        <f>$E105*'Datenbank Holds'!K107</f>
        <v>0</v>
      </c>
      <c r="J105" s="5">
        <f>$E105*'Datenbank Holds'!L107</f>
        <v>0</v>
      </c>
      <c r="K105" s="5">
        <f>$E105*'Datenbank Holds'!M107</f>
        <v>0</v>
      </c>
      <c r="L105" s="5">
        <f>$E105*'Datenbank Holds'!N107</f>
        <v>0</v>
      </c>
      <c r="M105" s="5">
        <f>$E105*'Datenbank Holds'!O107</f>
        <v>0</v>
      </c>
      <c r="N105" s="5">
        <f>$E105*'Datenbank Holds'!P107</f>
        <v>0</v>
      </c>
      <c r="O105" s="5">
        <f>$E105*'Datenbank Holds'!Q107</f>
        <v>0</v>
      </c>
      <c r="P105" s="5">
        <f>$E105*'Datenbank Holds'!R107</f>
        <v>0</v>
      </c>
      <c r="Q105" s="5">
        <f>$E105*'Datenbank Holds'!S107</f>
        <v>0</v>
      </c>
      <c r="R105" s="5">
        <f>$E105*'Datenbank Holds'!T107</f>
        <v>0</v>
      </c>
      <c r="S105" s="5">
        <f>$E105*'Datenbank Holds'!U107</f>
        <v>0</v>
      </c>
      <c r="T105" s="5">
        <f>$E105*'Datenbank Holds'!V107</f>
        <v>0</v>
      </c>
      <c r="U105" s="5">
        <f>$E105*'Datenbank Holds'!W107</f>
        <v>0</v>
      </c>
      <c r="V105" s="5">
        <f>$E105*'Datenbank Holds'!X107</f>
        <v>0</v>
      </c>
      <c r="Y105">
        <f>HOLDS!G114*HOLDS!$E114</f>
        <v>0</v>
      </c>
      <c r="Z105">
        <f>HOLDS!H114*HOLDS!$E114</f>
        <v>0</v>
      </c>
      <c r="AA105">
        <f>HOLDS!I114*HOLDS!$E114</f>
        <v>0</v>
      </c>
      <c r="AB105">
        <f>HOLDS!J114*HOLDS!$E114</f>
        <v>0</v>
      </c>
      <c r="AC105">
        <f>HOLDS!K114*HOLDS!$E114</f>
        <v>0</v>
      </c>
      <c r="AD105">
        <f>HOLDS!L114*HOLDS!$E114</f>
        <v>0</v>
      </c>
      <c r="AE105">
        <f>HOLDS!M114*HOLDS!$E114</f>
        <v>0</v>
      </c>
      <c r="AF105">
        <f>HOLDS!N114*HOLDS!$E114</f>
        <v>0</v>
      </c>
      <c r="AG105">
        <f>HOLDS!O114*HOLDS!$E114</f>
        <v>0</v>
      </c>
      <c r="AH105">
        <f>HOLDS!P114*HOLDS!$E114</f>
        <v>0</v>
      </c>
      <c r="AI105">
        <f>HOLDS!Q114*HOLDS!$E114</f>
        <v>0</v>
      </c>
      <c r="AJ105">
        <f>HOLDS!R114*HOLDS!$E114</f>
        <v>0</v>
      </c>
      <c r="AK105">
        <f>HOLDS!S114*HOLDS!$E114</f>
        <v>0</v>
      </c>
      <c r="AL105">
        <f>HOLDS!T114*HOLDS!$E114</f>
        <v>0</v>
      </c>
      <c r="AM105">
        <f>HOLDS!U114*HOLDS!$E114</f>
        <v>0</v>
      </c>
      <c r="AN105">
        <f>HOLDS!V114*HOLDS!$E114</f>
        <v>0</v>
      </c>
      <c r="AO105">
        <f>HOLDS!W114*HOLDS!$E114</f>
        <v>0</v>
      </c>
      <c r="AR105">
        <f>SUM(HOLDS!G114:W114)*'Datenbank Holds'!AA107</f>
        <v>0</v>
      </c>
      <c r="AS105">
        <f>SUM(HOLDS!G114:W114)*'Datenbank Holds'!AC107</f>
        <v>0</v>
      </c>
      <c r="AV105">
        <f>SUM(HOLDS!G114:W114)*'Datenbank Holds'!AF107</f>
        <v>0</v>
      </c>
    </row>
    <row r="106" spans="2:48" ht="19.5" thickBot="1" x14ac:dyDescent="0.35">
      <c r="B106" t="str">
        <f>PROPER(VLOOKUP(C106,'Datenbank Holds'!B:AI,26,FALSE))</f>
        <v>77,35</v>
      </c>
      <c r="C106" s="54" t="s">
        <v>32</v>
      </c>
      <c r="D106" s="49" t="str">
        <f>PROPER(VLOOKUP(C106,'Datenbank Holds'!B:C,2,FALSE))</f>
        <v>Gateway 3</v>
      </c>
      <c r="E106" s="1">
        <f>SUM(HOLDS!G115:W115)</f>
        <v>0</v>
      </c>
      <c r="F106" s="5">
        <f>$E106*'Datenbank Holds'!H108</f>
        <v>0</v>
      </c>
      <c r="G106" s="5">
        <f>$E106*'Datenbank Holds'!I108</f>
        <v>0</v>
      </c>
      <c r="H106" s="5">
        <f>$E106*'Datenbank Holds'!J108</f>
        <v>0</v>
      </c>
      <c r="I106" s="5">
        <f>$E106*'Datenbank Holds'!K108</f>
        <v>0</v>
      </c>
      <c r="J106" s="5">
        <f>$E106*'Datenbank Holds'!L108</f>
        <v>0</v>
      </c>
      <c r="K106" s="5">
        <f>$E106*'Datenbank Holds'!M108</f>
        <v>0</v>
      </c>
      <c r="L106" s="5">
        <f>$E106*'Datenbank Holds'!N108</f>
        <v>0</v>
      </c>
      <c r="M106" s="5">
        <f>$E106*'Datenbank Holds'!O108</f>
        <v>0</v>
      </c>
      <c r="N106" s="5">
        <f>$E106*'Datenbank Holds'!P108</f>
        <v>0</v>
      </c>
      <c r="O106" s="5">
        <f>$E106*'Datenbank Holds'!Q108</f>
        <v>0</v>
      </c>
      <c r="P106" s="5">
        <f>$E106*'Datenbank Holds'!R108</f>
        <v>0</v>
      </c>
      <c r="Q106" s="5">
        <f>$E106*'Datenbank Holds'!S108</f>
        <v>0</v>
      </c>
      <c r="R106" s="5">
        <f>$E106*'Datenbank Holds'!T108</f>
        <v>0</v>
      </c>
      <c r="S106" s="5">
        <f>$E106*'Datenbank Holds'!U108</f>
        <v>0</v>
      </c>
      <c r="T106" s="5">
        <f>$E106*'Datenbank Holds'!V108</f>
        <v>0</v>
      </c>
      <c r="U106" s="5">
        <f>$E106*'Datenbank Holds'!W108</f>
        <v>0</v>
      </c>
      <c r="V106" s="5">
        <f>$E106*'Datenbank Holds'!X108</f>
        <v>0</v>
      </c>
      <c r="Y106">
        <f>HOLDS!G115*HOLDS!$E115</f>
        <v>0</v>
      </c>
      <c r="Z106">
        <f>HOLDS!H115*HOLDS!$E115</f>
        <v>0</v>
      </c>
      <c r="AA106">
        <f>HOLDS!I115*HOLDS!$E115</f>
        <v>0</v>
      </c>
      <c r="AB106">
        <f>HOLDS!J115*HOLDS!$E115</f>
        <v>0</v>
      </c>
      <c r="AC106">
        <f>HOLDS!K115*HOLDS!$E115</f>
        <v>0</v>
      </c>
      <c r="AD106">
        <f>HOLDS!L115*HOLDS!$E115</f>
        <v>0</v>
      </c>
      <c r="AE106">
        <f>HOLDS!M115*HOLDS!$E115</f>
        <v>0</v>
      </c>
      <c r="AF106">
        <f>HOLDS!N115*HOLDS!$E115</f>
        <v>0</v>
      </c>
      <c r="AG106">
        <f>HOLDS!O115*HOLDS!$E115</f>
        <v>0</v>
      </c>
      <c r="AH106">
        <f>HOLDS!P115*HOLDS!$E115</f>
        <v>0</v>
      </c>
      <c r="AI106">
        <f>HOLDS!Q115*HOLDS!$E115</f>
        <v>0</v>
      </c>
      <c r="AJ106">
        <f>HOLDS!R115*HOLDS!$E115</f>
        <v>0</v>
      </c>
      <c r="AK106">
        <f>HOLDS!S115*HOLDS!$E115</f>
        <v>0</v>
      </c>
      <c r="AL106">
        <f>HOLDS!T115*HOLDS!$E115</f>
        <v>0</v>
      </c>
      <c r="AM106">
        <f>HOLDS!U115*HOLDS!$E115</f>
        <v>0</v>
      </c>
      <c r="AN106">
        <f>HOLDS!V115*HOLDS!$E115</f>
        <v>0</v>
      </c>
      <c r="AO106">
        <f>HOLDS!W115*HOLDS!$E115</f>
        <v>0</v>
      </c>
      <c r="AR106">
        <f>SUM(HOLDS!G115:W115)*'Datenbank Holds'!AA108</f>
        <v>0</v>
      </c>
      <c r="AS106">
        <f>SUM(HOLDS!G115:W115)*'Datenbank Holds'!AC108</f>
        <v>0</v>
      </c>
      <c r="AV106">
        <f>SUM(HOLDS!G115:W115)*'Datenbank Holds'!AF108</f>
        <v>0</v>
      </c>
    </row>
    <row r="107" spans="2:48" ht="19.5" thickBot="1" x14ac:dyDescent="0.35">
      <c r="B107" t="str">
        <f>PROPER(VLOOKUP(C107,'Datenbank Holds'!B:AI,26,FALSE))</f>
        <v>562,87</v>
      </c>
      <c r="C107" s="59" t="s">
        <v>22</v>
      </c>
      <c r="D107" s="49" t="str">
        <f>PROPER(VLOOKUP(C107,'Datenbank Holds'!B:C,2,FALSE))</f>
        <v>Desert Wind 1</v>
      </c>
      <c r="E107" s="1">
        <f>SUM(HOLDS!G116:W116)</f>
        <v>0</v>
      </c>
      <c r="F107" s="5">
        <f>$E107*'Datenbank Holds'!H109</f>
        <v>0</v>
      </c>
      <c r="G107" s="5">
        <f>$E107*'Datenbank Holds'!I109</f>
        <v>0</v>
      </c>
      <c r="H107" s="5">
        <f>$E107*'Datenbank Holds'!J109</f>
        <v>0</v>
      </c>
      <c r="I107" s="5">
        <f>$E107*'Datenbank Holds'!K109</f>
        <v>0</v>
      </c>
      <c r="J107" s="5">
        <f>$E107*'Datenbank Holds'!L109</f>
        <v>0</v>
      </c>
      <c r="K107" s="5">
        <f>$E107*'Datenbank Holds'!M109</f>
        <v>0</v>
      </c>
      <c r="L107" s="5">
        <f>$E107*'Datenbank Holds'!N109</f>
        <v>0</v>
      </c>
      <c r="M107" s="5">
        <f>$E107*'Datenbank Holds'!O109</f>
        <v>0</v>
      </c>
      <c r="N107" s="5">
        <f>$E107*'Datenbank Holds'!P109</f>
        <v>0</v>
      </c>
      <c r="O107" s="5">
        <f>$E107*'Datenbank Holds'!Q109</f>
        <v>0</v>
      </c>
      <c r="P107" s="5">
        <f>$E107*'Datenbank Holds'!R109</f>
        <v>0</v>
      </c>
      <c r="Q107" s="5">
        <f>$E107*'Datenbank Holds'!S109</f>
        <v>0</v>
      </c>
      <c r="R107" s="5">
        <f>$E107*'Datenbank Holds'!T109</f>
        <v>0</v>
      </c>
      <c r="S107" s="5">
        <f>$E107*'Datenbank Holds'!U109</f>
        <v>0</v>
      </c>
      <c r="T107" s="5">
        <f>$E107*'Datenbank Holds'!V109</f>
        <v>0</v>
      </c>
      <c r="U107" s="5">
        <f>$E107*'Datenbank Holds'!W109</f>
        <v>0</v>
      </c>
      <c r="V107" s="5">
        <f>$E107*'Datenbank Holds'!X109</f>
        <v>0</v>
      </c>
      <c r="Y107">
        <f>HOLDS!G116*HOLDS!$E116</f>
        <v>0</v>
      </c>
      <c r="Z107">
        <f>HOLDS!H116*HOLDS!$E116</f>
        <v>0</v>
      </c>
      <c r="AA107">
        <f>HOLDS!I116*HOLDS!$E116</f>
        <v>0</v>
      </c>
      <c r="AB107">
        <f>HOLDS!J116*HOLDS!$E116</f>
        <v>0</v>
      </c>
      <c r="AC107">
        <f>HOLDS!K116*HOLDS!$E116</f>
        <v>0</v>
      </c>
      <c r="AD107">
        <f>HOLDS!L116*HOLDS!$E116</f>
        <v>0</v>
      </c>
      <c r="AE107">
        <f>HOLDS!M116*HOLDS!$E116</f>
        <v>0</v>
      </c>
      <c r="AF107">
        <f>HOLDS!N116*HOLDS!$E116</f>
        <v>0</v>
      </c>
      <c r="AG107">
        <f>HOLDS!O116*HOLDS!$E116</f>
        <v>0</v>
      </c>
      <c r="AH107">
        <f>HOLDS!P116*HOLDS!$E116</f>
        <v>0</v>
      </c>
      <c r="AI107">
        <f>HOLDS!Q116*HOLDS!$E116</f>
        <v>0</v>
      </c>
      <c r="AJ107">
        <f>HOLDS!R116*HOLDS!$E116</f>
        <v>0</v>
      </c>
      <c r="AK107">
        <f>HOLDS!S116*HOLDS!$E116</f>
        <v>0</v>
      </c>
      <c r="AL107">
        <f>HOLDS!T116*HOLDS!$E116</f>
        <v>0</v>
      </c>
      <c r="AM107">
        <f>HOLDS!U116*HOLDS!$E116</f>
        <v>0</v>
      </c>
      <c r="AN107">
        <f>HOLDS!V116*HOLDS!$E116</f>
        <v>0</v>
      </c>
      <c r="AO107">
        <f>HOLDS!W116*HOLDS!$E116</f>
        <v>0</v>
      </c>
      <c r="AR107">
        <f>SUM(HOLDS!G116:W116)*'Datenbank Holds'!AA109</f>
        <v>0</v>
      </c>
      <c r="AS107">
        <f>SUM(HOLDS!G116:W116)*'Datenbank Holds'!AC109</f>
        <v>0</v>
      </c>
      <c r="AV107">
        <f>SUM(HOLDS!G116:W116)*'Datenbank Holds'!AF109</f>
        <v>0</v>
      </c>
    </row>
    <row r="108" spans="2:48" ht="19.5" thickBot="1" x14ac:dyDescent="0.35">
      <c r="B108" t="str">
        <f>PROPER(VLOOKUP(C108,'Datenbank Holds'!B:AI,26,FALSE))</f>
        <v>276,08</v>
      </c>
      <c r="C108" s="59" t="s">
        <v>277</v>
      </c>
      <c r="D108" s="49" t="str">
        <f>PROPER(VLOOKUP(C108,'Datenbank Holds'!B:C,2,FALSE))</f>
        <v>Desert Wind 2</v>
      </c>
      <c r="E108" s="1">
        <f>SUM(HOLDS!G117:W117)</f>
        <v>0</v>
      </c>
      <c r="F108" s="5">
        <f>$E108*'Datenbank Holds'!H110</f>
        <v>0</v>
      </c>
      <c r="G108" s="5">
        <f>$E108*'Datenbank Holds'!I110</f>
        <v>0</v>
      </c>
      <c r="H108" s="5">
        <f>$E108*'Datenbank Holds'!J110</f>
        <v>0</v>
      </c>
      <c r="I108" s="5">
        <f>$E108*'Datenbank Holds'!K110</f>
        <v>0</v>
      </c>
      <c r="J108" s="5">
        <f>$E108*'Datenbank Holds'!L110</f>
        <v>0</v>
      </c>
      <c r="K108" s="5">
        <f>$E108*'Datenbank Holds'!M110</f>
        <v>0</v>
      </c>
      <c r="L108" s="5">
        <f>$E108*'Datenbank Holds'!N110</f>
        <v>0</v>
      </c>
      <c r="M108" s="5">
        <f>$E108*'Datenbank Holds'!O110</f>
        <v>0</v>
      </c>
      <c r="N108" s="5">
        <f>$E108*'Datenbank Holds'!P110</f>
        <v>0</v>
      </c>
      <c r="O108" s="5">
        <f>$E108*'Datenbank Holds'!Q110</f>
        <v>0</v>
      </c>
      <c r="P108" s="5">
        <f>$E108*'Datenbank Holds'!R110</f>
        <v>0</v>
      </c>
      <c r="Q108" s="5">
        <f>$E108*'Datenbank Holds'!S110</f>
        <v>0</v>
      </c>
      <c r="R108" s="5">
        <f>$E108*'Datenbank Holds'!T110</f>
        <v>0</v>
      </c>
      <c r="S108" s="5">
        <f>$E108*'Datenbank Holds'!U110</f>
        <v>0</v>
      </c>
      <c r="T108" s="5">
        <f>$E108*'Datenbank Holds'!V110</f>
        <v>0</v>
      </c>
      <c r="U108" s="5">
        <f>$E108*'Datenbank Holds'!W110</f>
        <v>0</v>
      </c>
      <c r="V108" s="5">
        <f>$E108*'Datenbank Holds'!X110</f>
        <v>0</v>
      </c>
      <c r="Y108">
        <f>HOLDS!G117*HOLDS!$E117</f>
        <v>0</v>
      </c>
      <c r="Z108">
        <f>HOLDS!H117*HOLDS!$E117</f>
        <v>0</v>
      </c>
      <c r="AA108">
        <f>HOLDS!I117*HOLDS!$E117</f>
        <v>0</v>
      </c>
      <c r="AB108">
        <f>HOLDS!J117*HOLDS!$E117</f>
        <v>0</v>
      </c>
      <c r="AC108">
        <f>HOLDS!K117*HOLDS!$E117</f>
        <v>0</v>
      </c>
      <c r="AD108">
        <f>HOLDS!L117*HOLDS!$E117</f>
        <v>0</v>
      </c>
      <c r="AE108">
        <f>HOLDS!M117*HOLDS!$E117</f>
        <v>0</v>
      </c>
      <c r="AF108">
        <f>HOLDS!N117*HOLDS!$E117</f>
        <v>0</v>
      </c>
      <c r="AG108">
        <f>HOLDS!O117*HOLDS!$E117</f>
        <v>0</v>
      </c>
      <c r="AH108">
        <f>HOLDS!P117*HOLDS!$E117</f>
        <v>0</v>
      </c>
      <c r="AI108">
        <f>HOLDS!Q117*HOLDS!$E117</f>
        <v>0</v>
      </c>
      <c r="AJ108">
        <f>HOLDS!R117*HOLDS!$E117</f>
        <v>0</v>
      </c>
      <c r="AK108">
        <f>HOLDS!S117*HOLDS!$E117</f>
        <v>0</v>
      </c>
      <c r="AL108">
        <f>HOLDS!T117*HOLDS!$E117</f>
        <v>0</v>
      </c>
      <c r="AM108">
        <f>HOLDS!U117*HOLDS!$E117</f>
        <v>0</v>
      </c>
      <c r="AN108">
        <f>HOLDS!V117*HOLDS!$E117</f>
        <v>0</v>
      </c>
      <c r="AO108">
        <f>HOLDS!W117*HOLDS!$E117</f>
        <v>0</v>
      </c>
      <c r="AR108">
        <f>SUM(HOLDS!G117:W117)*'Datenbank Holds'!AA110</f>
        <v>0</v>
      </c>
      <c r="AS108">
        <f>SUM(HOLDS!G117:W117)*'Datenbank Holds'!AC110</f>
        <v>0</v>
      </c>
      <c r="AV108">
        <f>SUM(HOLDS!G117:W117)*'Datenbank Holds'!AF110</f>
        <v>0</v>
      </c>
    </row>
    <row r="109" spans="2:48" ht="19.5" thickBot="1" x14ac:dyDescent="0.35">
      <c r="B109" t="str">
        <f>PROPER(VLOOKUP(C109,'Datenbank Holds'!B:AI,26,FALSE))</f>
        <v>189,21</v>
      </c>
      <c r="C109" s="54" t="s">
        <v>278</v>
      </c>
      <c r="D109" s="49" t="str">
        <f>PROPER(VLOOKUP(C109,'Datenbank Holds'!B:C,2,FALSE))</f>
        <v>Desert Wind 3</v>
      </c>
      <c r="E109" s="1">
        <f>SUM(HOLDS!G118:W118)</f>
        <v>0</v>
      </c>
      <c r="F109" s="5">
        <f>$E109*'Datenbank Holds'!H111</f>
        <v>0</v>
      </c>
      <c r="G109" s="5">
        <f>$E109*'Datenbank Holds'!I111</f>
        <v>0</v>
      </c>
      <c r="H109" s="5">
        <f>$E109*'Datenbank Holds'!J111</f>
        <v>0</v>
      </c>
      <c r="I109" s="5">
        <f>$E109*'Datenbank Holds'!K111</f>
        <v>0</v>
      </c>
      <c r="J109" s="5">
        <f>$E109*'Datenbank Holds'!L111</f>
        <v>0</v>
      </c>
      <c r="K109" s="5">
        <f>$E109*'Datenbank Holds'!M111</f>
        <v>0</v>
      </c>
      <c r="L109" s="5">
        <f>$E109*'Datenbank Holds'!N111</f>
        <v>0</v>
      </c>
      <c r="M109" s="5">
        <f>$E109*'Datenbank Holds'!O111</f>
        <v>0</v>
      </c>
      <c r="N109" s="5">
        <f>$E109*'Datenbank Holds'!P111</f>
        <v>0</v>
      </c>
      <c r="O109" s="5">
        <f>$E109*'Datenbank Holds'!Q111</f>
        <v>0</v>
      </c>
      <c r="P109" s="5">
        <f>$E109*'Datenbank Holds'!R111</f>
        <v>0</v>
      </c>
      <c r="Q109" s="5">
        <f>$E109*'Datenbank Holds'!S111</f>
        <v>0</v>
      </c>
      <c r="R109" s="5">
        <f>$E109*'Datenbank Holds'!T111</f>
        <v>0</v>
      </c>
      <c r="S109" s="5">
        <f>$E109*'Datenbank Holds'!U111</f>
        <v>0</v>
      </c>
      <c r="T109" s="5">
        <f>$E109*'Datenbank Holds'!V111</f>
        <v>0</v>
      </c>
      <c r="U109" s="5">
        <f>$E109*'Datenbank Holds'!W111</f>
        <v>0</v>
      </c>
      <c r="V109" s="5">
        <f>$E109*'Datenbank Holds'!X111</f>
        <v>0</v>
      </c>
      <c r="Y109">
        <f>HOLDS!G118*HOLDS!$E118</f>
        <v>0</v>
      </c>
      <c r="Z109">
        <f>HOLDS!H118*HOLDS!$E118</f>
        <v>0</v>
      </c>
      <c r="AA109">
        <f>HOLDS!I118*HOLDS!$E118</f>
        <v>0</v>
      </c>
      <c r="AB109">
        <f>HOLDS!J118*HOLDS!$E118</f>
        <v>0</v>
      </c>
      <c r="AC109">
        <f>HOLDS!K118*HOLDS!$E118</f>
        <v>0</v>
      </c>
      <c r="AD109">
        <f>HOLDS!L118*HOLDS!$E118</f>
        <v>0</v>
      </c>
      <c r="AE109">
        <f>HOLDS!M118*HOLDS!$E118</f>
        <v>0</v>
      </c>
      <c r="AF109">
        <f>HOLDS!N118*HOLDS!$E118</f>
        <v>0</v>
      </c>
      <c r="AG109">
        <f>HOLDS!O118*HOLDS!$E118</f>
        <v>0</v>
      </c>
      <c r="AH109">
        <f>HOLDS!P118*HOLDS!$E118</f>
        <v>0</v>
      </c>
      <c r="AI109">
        <f>HOLDS!Q118*HOLDS!$E118</f>
        <v>0</v>
      </c>
      <c r="AJ109">
        <f>HOLDS!R118*HOLDS!$E118</f>
        <v>0</v>
      </c>
      <c r="AK109">
        <f>HOLDS!S118*HOLDS!$E118</f>
        <v>0</v>
      </c>
      <c r="AL109">
        <f>HOLDS!T118*HOLDS!$E118</f>
        <v>0</v>
      </c>
      <c r="AM109">
        <f>HOLDS!U118*HOLDS!$E118</f>
        <v>0</v>
      </c>
      <c r="AN109">
        <f>HOLDS!V118*HOLDS!$E118</f>
        <v>0</v>
      </c>
      <c r="AO109">
        <f>HOLDS!W118*HOLDS!$E118</f>
        <v>0</v>
      </c>
      <c r="AR109">
        <f>SUM(HOLDS!G118:W118)*'Datenbank Holds'!AA111</f>
        <v>0</v>
      </c>
      <c r="AS109">
        <f>SUM(HOLDS!G118:W118)*'Datenbank Holds'!AC111</f>
        <v>0</v>
      </c>
      <c r="AV109">
        <f>SUM(HOLDS!G118:W118)*'Datenbank Holds'!AF111</f>
        <v>0</v>
      </c>
    </row>
    <row r="110" spans="2:48" ht="19.5" thickBot="1" x14ac:dyDescent="0.35">
      <c r="B110" t="str">
        <f>PROPER(VLOOKUP(C110,'Datenbank Holds'!B:AI,26,FALSE))</f>
        <v>101,15</v>
      </c>
      <c r="C110" s="54" t="s">
        <v>135</v>
      </c>
      <c r="D110" s="49" t="str">
        <f>PROPER(VLOOKUP(C110,'Datenbank Holds'!B:C,2,FALSE))</f>
        <v>Desert Wind 4</v>
      </c>
      <c r="E110" s="1">
        <f>SUM(HOLDS!G119:W119)</f>
        <v>0</v>
      </c>
      <c r="F110" s="5">
        <f>$E110*'Datenbank Holds'!H112</f>
        <v>0</v>
      </c>
      <c r="G110" s="5">
        <f>$E110*'Datenbank Holds'!I112</f>
        <v>0</v>
      </c>
      <c r="H110" s="5">
        <f>$E110*'Datenbank Holds'!J112</f>
        <v>0</v>
      </c>
      <c r="I110" s="5">
        <f>$E110*'Datenbank Holds'!K112</f>
        <v>0</v>
      </c>
      <c r="J110" s="5">
        <f>$E110*'Datenbank Holds'!L112</f>
        <v>0</v>
      </c>
      <c r="K110" s="5">
        <f>$E110*'Datenbank Holds'!M112</f>
        <v>0</v>
      </c>
      <c r="L110" s="5">
        <f>$E110*'Datenbank Holds'!N112</f>
        <v>0</v>
      </c>
      <c r="M110" s="5">
        <f>$E110*'Datenbank Holds'!O112</f>
        <v>0</v>
      </c>
      <c r="N110" s="5">
        <f>$E110*'Datenbank Holds'!P112</f>
        <v>0</v>
      </c>
      <c r="O110" s="5">
        <f>$E110*'Datenbank Holds'!Q112</f>
        <v>0</v>
      </c>
      <c r="P110" s="5">
        <f>$E110*'Datenbank Holds'!R112</f>
        <v>0</v>
      </c>
      <c r="Q110" s="5">
        <f>$E110*'Datenbank Holds'!S112</f>
        <v>0</v>
      </c>
      <c r="R110" s="5">
        <f>$E110*'Datenbank Holds'!T112</f>
        <v>0</v>
      </c>
      <c r="S110" s="5">
        <f>$E110*'Datenbank Holds'!U112</f>
        <v>0</v>
      </c>
      <c r="T110" s="5">
        <f>$E110*'Datenbank Holds'!V112</f>
        <v>0</v>
      </c>
      <c r="U110" s="5">
        <f>$E110*'Datenbank Holds'!W112</f>
        <v>0</v>
      </c>
      <c r="V110" s="5">
        <f>$E110*'Datenbank Holds'!X112</f>
        <v>0</v>
      </c>
      <c r="Y110">
        <f>HOLDS!G119*HOLDS!$E119</f>
        <v>0</v>
      </c>
      <c r="Z110">
        <f>HOLDS!H119*HOLDS!$E119</f>
        <v>0</v>
      </c>
      <c r="AA110">
        <f>HOLDS!I119*HOLDS!$E119</f>
        <v>0</v>
      </c>
      <c r="AB110">
        <f>HOLDS!J119*HOLDS!$E119</f>
        <v>0</v>
      </c>
      <c r="AC110">
        <f>HOLDS!K119*HOLDS!$E119</f>
        <v>0</v>
      </c>
      <c r="AD110">
        <f>HOLDS!L119*HOLDS!$E119</f>
        <v>0</v>
      </c>
      <c r="AE110">
        <f>HOLDS!M119*HOLDS!$E119</f>
        <v>0</v>
      </c>
      <c r="AF110">
        <f>HOLDS!N119*HOLDS!$E119</f>
        <v>0</v>
      </c>
      <c r="AG110">
        <f>HOLDS!O119*HOLDS!$E119</f>
        <v>0</v>
      </c>
      <c r="AH110">
        <f>HOLDS!P119*HOLDS!$E119</f>
        <v>0</v>
      </c>
      <c r="AI110">
        <f>HOLDS!Q119*HOLDS!$E119</f>
        <v>0</v>
      </c>
      <c r="AJ110">
        <f>HOLDS!R119*HOLDS!$E119</f>
        <v>0</v>
      </c>
      <c r="AK110">
        <f>HOLDS!S119*HOLDS!$E119</f>
        <v>0</v>
      </c>
      <c r="AL110">
        <f>HOLDS!T119*HOLDS!$E119</f>
        <v>0</v>
      </c>
      <c r="AM110">
        <f>HOLDS!U119*HOLDS!$E119</f>
        <v>0</v>
      </c>
      <c r="AN110">
        <f>HOLDS!V119*HOLDS!$E119</f>
        <v>0</v>
      </c>
      <c r="AO110">
        <f>HOLDS!W119*HOLDS!$E119</f>
        <v>0</v>
      </c>
      <c r="AR110">
        <f>SUM(HOLDS!G119:W119)*'Datenbank Holds'!AA112</f>
        <v>0</v>
      </c>
      <c r="AS110">
        <f>SUM(HOLDS!G119:W119)*'Datenbank Holds'!AC112</f>
        <v>0</v>
      </c>
      <c r="AV110">
        <f>SUM(HOLDS!G119:W119)*'Datenbank Holds'!AF112</f>
        <v>0</v>
      </c>
    </row>
    <row r="111" spans="2:48" ht="19.5" thickBot="1" x14ac:dyDescent="0.35">
      <c r="B111" t="str">
        <f>PROPER(VLOOKUP(C111,'Datenbank Holds'!B:AI,26,FALSE))</f>
        <v>891,9645</v>
      </c>
      <c r="C111" s="54" t="s">
        <v>483</v>
      </c>
      <c r="D111" s="49" t="str">
        <f>PROPER(VLOOKUP(C111,'Datenbank Holds'!B:C,2,FALSE))</f>
        <v>Happy Kids Set</v>
      </c>
      <c r="E111" s="1">
        <f>SUM(HOLDS!G120:W120)</f>
        <v>0</v>
      </c>
      <c r="F111" s="5">
        <f>$E111*'Datenbank Holds'!H113</f>
        <v>0</v>
      </c>
      <c r="G111" s="5">
        <f>$E111*'Datenbank Holds'!I113</f>
        <v>0</v>
      </c>
      <c r="H111" s="5">
        <f>$E111*'Datenbank Holds'!J113</f>
        <v>0</v>
      </c>
      <c r="I111" s="5">
        <f>$E111*'Datenbank Holds'!K113</f>
        <v>0</v>
      </c>
      <c r="J111" s="5">
        <f>$E111*'Datenbank Holds'!L113</f>
        <v>0</v>
      </c>
      <c r="K111" s="5">
        <f>$E111*'Datenbank Holds'!M113</f>
        <v>0</v>
      </c>
      <c r="L111" s="5">
        <f>$E111*'Datenbank Holds'!N113</f>
        <v>0</v>
      </c>
      <c r="M111" s="5">
        <f>$E111*'Datenbank Holds'!O113</f>
        <v>0</v>
      </c>
      <c r="N111" s="5">
        <f>$E111*'Datenbank Holds'!P113</f>
        <v>0</v>
      </c>
      <c r="O111" s="5">
        <f>$E111*'Datenbank Holds'!Q113</f>
        <v>0</v>
      </c>
      <c r="P111" s="5">
        <f>$E111*'Datenbank Holds'!R113</f>
        <v>0</v>
      </c>
      <c r="Q111" s="5">
        <f>$E111*'Datenbank Holds'!S113</f>
        <v>0</v>
      </c>
      <c r="R111" s="5">
        <f>$E111*'Datenbank Holds'!T113</f>
        <v>0</v>
      </c>
      <c r="S111" s="5">
        <f>$E111*'Datenbank Holds'!U113</f>
        <v>0</v>
      </c>
      <c r="T111" s="5">
        <f>$E111*'Datenbank Holds'!V113</f>
        <v>0</v>
      </c>
      <c r="U111" s="5">
        <f>$E111*'Datenbank Holds'!W113</f>
        <v>0</v>
      </c>
      <c r="V111" s="5">
        <f>$E111*'Datenbank Holds'!X113</f>
        <v>0</v>
      </c>
      <c r="Y111">
        <f>HOLDS!G120*HOLDS!$E120</f>
        <v>0</v>
      </c>
      <c r="Z111">
        <f>HOLDS!H120*HOLDS!$E120</f>
        <v>0</v>
      </c>
      <c r="AA111">
        <f>HOLDS!I120*HOLDS!$E120</f>
        <v>0</v>
      </c>
      <c r="AB111">
        <f>HOLDS!J120*HOLDS!$E120</f>
        <v>0</v>
      </c>
      <c r="AC111">
        <f>HOLDS!K120*HOLDS!$E120</f>
        <v>0</v>
      </c>
      <c r="AD111">
        <f>HOLDS!L120*HOLDS!$E120</f>
        <v>0</v>
      </c>
      <c r="AE111">
        <f>HOLDS!M120*HOLDS!$E120</f>
        <v>0</v>
      </c>
      <c r="AF111">
        <f>HOLDS!N120*HOLDS!$E120</f>
        <v>0</v>
      </c>
      <c r="AG111">
        <f>HOLDS!O120*HOLDS!$E120</f>
        <v>0</v>
      </c>
      <c r="AH111">
        <f>HOLDS!P120*HOLDS!$E120</f>
        <v>0</v>
      </c>
      <c r="AI111">
        <f>HOLDS!Q120*HOLDS!$E120</f>
        <v>0</v>
      </c>
      <c r="AJ111">
        <f>HOLDS!R120*HOLDS!$E120</f>
        <v>0</v>
      </c>
      <c r="AK111">
        <f>HOLDS!S120*HOLDS!$E120</f>
        <v>0</v>
      </c>
      <c r="AL111">
        <f>HOLDS!T120*HOLDS!$E120</f>
        <v>0</v>
      </c>
      <c r="AM111">
        <f>HOLDS!U120*HOLDS!$E120</f>
        <v>0</v>
      </c>
      <c r="AN111">
        <f>HOLDS!V120*HOLDS!$E120</f>
        <v>0</v>
      </c>
      <c r="AO111">
        <f>HOLDS!W120*HOLDS!$E120</f>
        <v>0</v>
      </c>
      <c r="AR111">
        <f>SUM(HOLDS!G120:W120)*'Datenbank Holds'!AA113</f>
        <v>0</v>
      </c>
      <c r="AS111">
        <f>SUM(HOLDS!G120:W120)*'Datenbank Holds'!AC113</f>
        <v>0</v>
      </c>
      <c r="AV111">
        <f>SUM(HOLDS!G120:W120)*'Datenbank Holds'!AF113</f>
        <v>0</v>
      </c>
    </row>
    <row r="112" spans="2:48" ht="19.5" thickBot="1" x14ac:dyDescent="0.35">
      <c r="B112" t="str">
        <f>PROPER(VLOOKUP(C112,'Datenbank Holds'!B:AI,26,FALSE))</f>
        <v>40,46</v>
      </c>
      <c r="C112" s="60" t="s">
        <v>79</v>
      </c>
      <c r="D112" s="49" t="str">
        <f>PROPER(VLOOKUP(C112,'Datenbank Holds'!B:C,2,FALSE))</f>
        <v>Fomes Footholds 1</v>
      </c>
      <c r="E112" s="1">
        <f>SUM(HOLDS!G121:W121)</f>
        <v>0</v>
      </c>
      <c r="F112" s="5">
        <f>$E112*'Datenbank Holds'!H114</f>
        <v>0</v>
      </c>
      <c r="G112" s="5">
        <f>$E112*'Datenbank Holds'!I114</f>
        <v>0</v>
      </c>
      <c r="H112" s="5">
        <f>$E112*'Datenbank Holds'!J114</f>
        <v>0</v>
      </c>
      <c r="I112" s="5">
        <f>$E112*'Datenbank Holds'!K114</f>
        <v>0</v>
      </c>
      <c r="J112" s="5">
        <f>$E112*'Datenbank Holds'!L114</f>
        <v>0</v>
      </c>
      <c r="K112" s="5">
        <f>$E112*'Datenbank Holds'!M114</f>
        <v>0</v>
      </c>
      <c r="L112" s="5">
        <f>$E112*'Datenbank Holds'!N114</f>
        <v>0</v>
      </c>
      <c r="M112" s="5">
        <f>$E112*'Datenbank Holds'!O114</f>
        <v>0</v>
      </c>
      <c r="N112" s="5">
        <f>$E112*'Datenbank Holds'!P114</f>
        <v>0</v>
      </c>
      <c r="O112" s="5">
        <f>$E112*'Datenbank Holds'!Q114</f>
        <v>0</v>
      </c>
      <c r="P112" s="5">
        <f>$E112*'Datenbank Holds'!R114</f>
        <v>0</v>
      </c>
      <c r="Q112" s="5">
        <f>$E112*'Datenbank Holds'!S114</f>
        <v>0</v>
      </c>
      <c r="R112" s="5">
        <f>$E112*'Datenbank Holds'!T114</f>
        <v>0</v>
      </c>
      <c r="S112" s="5">
        <f>$E112*'Datenbank Holds'!U114</f>
        <v>0</v>
      </c>
      <c r="T112" s="5">
        <f>$E112*'Datenbank Holds'!V114</f>
        <v>0</v>
      </c>
      <c r="U112" s="5">
        <f>$E112*'Datenbank Holds'!W114</f>
        <v>0</v>
      </c>
      <c r="V112" s="5">
        <f>$E112*'Datenbank Holds'!X114</f>
        <v>0</v>
      </c>
      <c r="Y112">
        <f>HOLDS!G121*HOLDS!$E121</f>
        <v>0</v>
      </c>
      <c r="Z112">
        <f>HOLDS!H121*HOLDS!$E121</f>
        <v>0</v>
      </c>
      <c r="AA112">
        <f>HOLDS!I121*HOLDS!$E121</f>
        <v>0</v>
      </c>
      <c r="AB112">
        <f>HOLDS!J121*HOLDS!$E121</f>
        <v>0</v>
      </c>
      <c r="AC112">
        <f>HOLDS!K121*HOLDS!$E121</f>
        <v>0</v>
      </c>
      <c r="AD112">
        <f>HOLDS!L121*HOLDS!$E121</f>
        <v>0</v>
      </c>
      <c r="AE112">
        <f>HOLDS!M121*HOLDS!$E121</f>
        <v>0</v>
      </c>
      <c r="AF112">
        <f>HOLDS!N121*HOLDS!$E121</f>
        <v>0</v>
      </c>
      <c r="AG112">
        <f>HOLDS!O121*HOLDS!$E121</f>
        <v>0</v>
      </c>
      <c r="AH112">
        <f>HOLDS!P121*HOLDS!$E121</f>
        <v>0</v>
      </c>
      <c r="AI112">
        <f>HOLDS!Q121*HOLDS!$E121</f>
        <v>0</v>
      </c>
      <c r="AJ112">
        <f>HOLDS!R121*HOLDS!$E121</f>
        <v>0</v>
      </c>
      <c r="AK112">
        <f>HOLDS!S121*HOLDS!$E121</f>
        <v>0</v>
      </c>
      <c r="AL112">
        <f>HOLDS!T121*HOLDS!$E121</f>
        <v>0</v>
      </c>
      <c r="AM112">
        <f>HOLDS!U121*HOLDS!$E121</f>
        <v>0</v>
      </c>
      <c r="AN112">
        <f>HOLDS!V121*HOLDS!$E121</f>
        <v>0</v>
      </c>
      <c r="AO112">
        <f>HOLDS!W121*HOLDS!$E121</f>
        <v>0</v>
      </c>
      <c r="AR112">
        <f>SUM(HOLDS!G121:W121)*'Datenbank Holds'!AA114</f>
        <v>0</v>
      </c>
      <c r="AS112">
        <f>SUM(HOLDS!G121:W121)*'Datenbank Holds'!AC114</f>
        <v>0</v>
      </c>
      <c r="AV112">
        <f>SUM(HOLDS!G121:W121)*'Datenbank Holds'!AF114</f>
        <v>0</v>
      </c>
    </row>
    <row r="113" spans="2:48" ht="19.5" thickBot="1" x14ac:dyDescent="0.35">
      <c r="B113" t="str">
        <f>PROPER(VLOOKUP(C113,'Datenbank Holds'!B:AI,26,FALSE))</f>
        <v>48,79</v>
      </c>
      <c r="C113" s="54" t="s">
        <v>82</v>
      </c>
      <c r="D113" s="49" t="str">
        <f>PROPER(VLOOKUP(C113,'Datenbank Holds'!B:C,2,FALSE))</f>
        <v>Fomes Footholds 2</v>
      </c>
      <c r="E113" s="1">
        <f>SUM(HOLDS!G122:W122)</f>
        <v>0</v>
      </c>
      <c r="F113" s="5">
        <f>$E113*'Datenbank Holds'!H115</f>
        <v>0</v>
      </c>
      <c r="G113" s="5">
        <f>$E113*'Datenbank Holds'!I115</f>
        <v>0</v>
      </c>
      <c r="H113" s="5">
        <f>$E113*'Datenbank Holds'!J115</f>
        <v>0</v>
      </c>
      <c r="I113" s="5">
        <f>$E113*'Datenbank Holds'!K115</f>
        <v>0</v>
      </c>
      <c r="J113" s="5">
        <f>$E113*'Datenbank Holds'!L115</f>
        <v>0</v>
      </c>
      <c r="K113" s="5">
        <f>$E113*'Datenbank Holds'!M115</f>
        <v>0</v>
      </c>
      <c r="L113" s="5">
        <f>$E113*'Datenbank Holds'!N115</f>
        <v>0</v>
      </c>
      <c r="M113" s="5">
        <f>$E113*'Datenbank Holds'!O115</f>
        <v>0</v>
      </c>
      <c r="N113" s="5">
        <f>$E113*'Datenbank Holds'!P115</f>
        <v>0</v>
      </c>
      <c r="O113" s="5">
        <f>$E113*'Datenbank Holds'!Q115</f>
        <v>0</v>
      </c>
      <c r="P113" s="5">
        <f>$E113*'Datenbank Holds'!R115</f>
        <v>0</v>
      </c>
      <c r="Q113" s="5">
        <f>$E113*'Datenbank Holds'!S115</f>
        <v>0</v>
      </c>
      <c r="R113" s="5">
        <f>$E113*'Datenbank Holds'!T115</f>
        <v>0</v>
      </c>
      <c r="S113" s="5">
        <f>$E113*'Datenbank Holds'!U115</f>
        <v>0</v>
      </c>
      <c r="T113" s="5">
        <f>$E113*'Datenbank Holds'!V115</f>
        <v>0</v>
      </c>
      <c r="U113" s="5">
        <f>$E113*'Datenbank Holds'!W115</f>
        <v>0</v>
      </c>
      <c r="V113" s="5">
        <f>$E113*'Datenbank Holds'!X115</f>
        <v>0</v>
      </c>
      <c r="Y113">
        <f>HOLDS!G122*HOLDS!$E122</f>
        <v>0</v>
      </c>
      <c r="Z113">
        <f>HOLDS!H122*HOLDS!$E122</f>
        <v>0</v>
      </c>
      <c r="AA113">
        <f>HOLDS!I122*HOLDS!$E122</f>
        <v>0</v>
      </c>
      <c r="AB113">
        <f>HOLDS!J122*HOLDS!$E122</f>
        <v>0</v>
      </c>
      <c r="AC113">
        <f>HOLDS!K122*HOLDS!$E122</f>
        <v>0</v>
      </c>
      <c r="AD113">
        <f>HOLDS!L122*HOLDS!$E122</f>
        <v>0</v>
      </c>
      <c r="AE113">
        <f>HOLDS!M122*HOLDS!$E122</f>
        <v>0</v>
      </c>
      <c r="AF113">
        <f>HOLDS!N122*HOLDS!$E122</f>
        <v>0</v>
      </c>
      <c r="AG113">
        <f>HOLDS!O122*HOLDS!$E122</f>
        <v>0</v>
      </c>
      <c r="AH113">
        <f>HOLDS!P122*HOLDS!$E122</f>
        <v>0</v>
      </c>
      <c r="AI113">
        <f>HOLDS!Q122*HOLDS!$E122</f>
        <v>0</v>
      </c>
      <c r="AJ113">
        <f>HOLDS!R122*HOLDS!$E122</f>
        <v>0</v>
      </c>
      <c r="AK113">
        <f>HOLDS!S122*HOLDS!$E122</f>
        <v>0</v>
      </c>
      <c r="AL113">
        <f>HOLDS!T122*HOLDS!$E122</f>
        <v>0</v>
      </c>
      <c r="AM113">
        <f>HOLDS!U122*HOLDS!$E122</f>
        <v>0</v>
      </c>
      <c r="AN113">
        <f>HOLDS!V122*HOLDS!$E122</f>
        <v>0</v>
      </c>
      <c r="AO113">
        <f>HOLDS!W122*HOLDS!$E122</f>
        <v>0</v>
      </c>
      <c r="AR113">
        <f>SUM(HOLDS!G122:W122)*'Datenbank Holds'!AA115</f>
        <v>0</v>
      </c>
      <c r="AS113">
        <f>SUM(HOLDS!G122:W122)*'Datenbank Holds'!AC115</f>
        <v>0</v>
      </c>
      <c r="AV113">
        <f>SUM(HOLDS!G122:W122)*'Datenbank Holds'!AF115</f>
        <v>0</v>
      </c>
    </row>
    <row r="114" spans="2:48" ht="19.5" thickBot="1" x14ac:dyDescent="0.35">
      <c r="B114" t="str">
        <f>PROPER(VLOOKUP(C114,'Datenbank Holds'!B:AI,26,FALSE))</f>
        <v>44,03</v>
      </c>
      <c r="C114" s="54" t="s">
        <v>83</v>
      </c>
      <c r="D114" s="49" t="str">
        <f>PROPER(VLOOKUP(C114,'Datenbank Holds'!B:C,2,FALSE))</f>
        <v>Fomes Small Crimps</v>
      </c>
      <c r="E114" s="1">
        <f>SUM(HOLDS!G123:W123)</f>
        <v>0</v>
      </c>
      <c r="F114" s="5">
        <f>$E114*'Datenbank Holds'!H116</f>
        <v>0</v>
      </c>
      <c r="G114" s="5">
        <f>$E114*'Datenbank Holds'!I116</f>
        <v>0</v>
      </c>
      <c r="H114" s="5">
        <f>$E114*'Datenbank Holds'!J116</f>
        <v>0</v>
      </c>
      <c r="I114" s="5">
        <f>$E114*'Datenbank Holds'!K116</f>
        <v>0</v>
      </c>
      <c r="J114" s="5">
        <f>$E114*'Datenbank Holds'!L116</f>
        <v>0</v>
      </c>
      <c r="K114" s="5">
        <f>$E114*'Datenbank Holds'!M116</f>
        <v>0</v>
      </c>
      <c r="L114" s="5">
        <f>$E114*'Datenbank Holds'!N116</f>
        <v>0</v>
      </c>
      <c r="M114" s="5">
        <f>$E114*'Datenbank Holds'!O116</f>
        <v>0</v>
      </c>
      <c r="N114" s="5">
        <f>$E114*'Datenbank Holds'!P116</f>
        <v>0</v>
      </c>
      <c r="O114" s="5">
        <f>$E114*'Datenbank Holds'!Q116</f>
        <v>0</v>
      </c>
      <c r="P114" s="5">
        <f>$E114*'Datenbank Holds'!R116</f>
        <v>0</v>
      </c>
      <c r="Q114" s="5">
        <f>$E114*'Datenbank Holds'!S116</f>
        <v>0</v>
      </c>
      <c r="R114" s="5">
        <f>$E114*'Datenbank Holds'!T116</f>
        <v>0</v>
      </c>
      <c r="S114" s="5">
        <f>$E114*'Datenbank Holds'!U116</f>
        <v>0</v>
      </c>
      <c r="T114" s="5">
        <f>$E114*'Datenbank Holds'!V116</f>
        <v>0</v>
      </c>
      <c r="U114" s="5">
        <f>$E114*'Datenbank Holds'!W116</f>
        <v>0</v>
      </c>
      <c r="V114" s="5">
        <f>$E114*'Datenbank Holds'!X116</f>
        <v>0</v>
      </c>
      <c r="Y114">
        <f>HOLDS!G123*HOLDS!$E123</f>
        <v>0</v>
      </c>
      <c r="Z114">
        <f>HOLDS!H123*HOLDS!$E123</f>
        <v>0</v>
      </c>
      <c r="AA114">
        <f>HOLDS!I123*HOLDS!$E123</f>
        <v>0</v>
      </c>
      <c r="AB114">
        <f>HOLDS!J123*HOLDS!$E123</f>
        <v>0</v>
      </c>
      <c r="AC114">
        <f>HOLDS!K123*HOLDS!$E123</f>
        <v>0</v>
      </c>
      <c r="AD114">
        <f>HOLDS!L123*HOLDS!$E123</f>
        <v>0</v>
      </c>
      <c r="AE114">
        <f>HOLDS!M123*HOLDS!$E123</f>
        <v>0</v>
      </c>
      <c r="AF114">
        <f>HOLDS!N123*HOLDS!$E123</f>
        <v>0</v>
      </c>
      <c r="AG114">
        <f>HOLDS!O123*HOLDS!$E123</f>
        <v>0</v>
      </c>
      <c r="AH114">
        <f>HOLDS!P123*HOLDS!$E123</f>
        <v>0</v>
      </c>
      <c r="AI114">
        <f>HOLDS!Q123*HOLDS!$E123</f>
        <v>0</v>
      </c>
      <c r="AJ114">
        <f>HOLDS!R123*HOLDS!$E123</f>
        <v>0</v>
      </c>
      <c r="AK114">
        <f>HOLDS!S123*HOLDS!$E123</f>
        <v>0</v>
      </c>
      <c r="AL114">
        <f>HOLDS!T123*HOLDS!$E123</f>
        <v>0</v>
      </c>
      <c r="AM114">
        <f>HOLDS!U123*HOLDS!$E123</f>
        <v>0</v>
      </c>
      <c r="AN114">
        <f>HOLDS!V123*HOLDS!$E123</f>
        <v>0</v>
      </c>
      <c r="AO114">
        <f>HOLDS!W123*HOLDS!$E123</f>
        <v>0</v>
      </c>
      <c r="AR114">
        <f>SUM(HOLDS!G123:W123)*'Datenbank Holds'!AA116</f>
        <v>0</v>
      </c>
      <c r="AS114">
        <f>SUM(HOLDS!G123:W123)*'Datenbank Holds'!AC116</f>
        <v>0</v>
      </c>
      <c r="AV114">
        <f>SUM(HOLDS!G123:W123)*'Datenbank Holds'!AF116</f>
        <v>0</v>
      </c>
    </row>
    <row r="115" spans="2:48" ht="19.5" thickBot="1" x14ac:dyDescent="0.35">
      <c r="B115" t="str">
        <f>PROPER(VLOOKUP(C115,'Datenbank Holds'!B:AI,26,FALSE))</f>
        <v>49,98</v>
      </c>
      <c r="C115" s="54" t="s">
        <v>84</v>
      </c>
      <c r="D115" s="49" t="str">
        <f>PROPER(VLOOKUP(C115,'Datenbank Holds'!B:C,2,FALSE))</f>
        <v>Fomes Crimps</v>
      </c>
      <c r="E115" s="1">
        <f>SUM(HOLDS!G124:W124)</f>
        <v>0</v>
      </c>
      <c r="F115" s="5">
        <f>$E115*'Datenbank Holds'!H117</f>
        <v>0</v>
      </c>
      <c r="G115" s="5">
        <f>$E115*'Datenbank Holds'!I117</f>
        <v>0</v>
      </c>
      <c r="H115" s="5">
        <f>$E115*'Datenbank Holds'!J117</f>
        <v>0</v>
      </c>
      <c r="I115" s="5">
        <f>$E115*'Datenbank Holds'!K117</f>
        <v>0</v>
      </c>
      <c r="J115" s="5">
        <f>$E115*'Datenbank Holds'!L117</f>
        <v>0</v>
      </c>
      <c r="K115" s="5">
        <f>$E115*'Datenbank Holds'!M117</f>
        <v>0</v>
      </c>
      <c r="L115" s="5">
        <f>$E115*'Datenbank Holds'!N117</f>
        <v>0</v>
      </c>
      <c r="M115" s="5">
        <f>$E115*'Datenbank Holds'!O117</f>
        <v>0</v>
      </c>
      <c r="N115" s="5">
        <f>$E115*'Datenbank Holds'!P117</f>
        <v>0</v>
      </c>
      <c r="O115" s="5">
        <f>$E115*'Datenbank Holds'!Q117</f>
        <v>0</v>
      </c>
      <c r="P115" s="5">
        <f>$E115*'Datenbank Holds'!R117</f>
        <v>0</v>
      </c>
      <c r="Q115" s="5">
        <f>$E115*'Datenbank Holds'!S117</f>
        <v>0</v>
      </c>
      <c r="R115" s="5">
        <f>$E115*'Datenbank Holds'!T117</f>
        <v>0</v>
      </c>
      <c r="S115" s="5">
        <f>$E115*'Datenbank Holds'!U117</f>
        <v>0</v>
      </c>
      <c r="T115" s="5">
        <f>$E115*'Datenbank Holds'!V117</f>
        <v>0</v>
      </c>
      <c r="U115" s="5">
        <f>$E115*'Datenbank Holds'!W117</f>
        <v>0</v>
      </c>
      <c r="V115" s="5">
        <f>$E115*'Datenbank Holds'!X117</f>
        <v>0</v>
      </c>
      <c r="Y115">
        <f>HOLDS!G124*HOLDS!$E124</f>
        <v>0</v>
      </c>
      <c r="Z115">
        <f>HOLDS!H124*HOLDS!$E124</f>
        <v>0</v>
      </c>
      <c r="AA115">
        <f>HOLDS!I124*HOLDS!$E124</f>
        <v>0</v>
      </c>
      <c r="AB115">
        <f>HOLDS!J124*HOLDS!$E124</f>
        <v>0</v>
      </c>
      <c r="AC115">
        <f>HOLDS!K124*HOLDS!$E124</f>
        <v>0</v>
      </c>
      <c r="AD115">
        <f>HOLDS!L124*HOLDS!$E124</f>
        <v>0</v>
      </c>
      <c r="AE115">
        <f>HOLDS!M124*HOLDS!$E124</f>
        <v>0</v>
      </c>
      <c r="AF115">
        <f>HOLDS!N124*HOLDS!$E124</f>
        <v>0</v>
      </c>
      <c r="AG115">
        <f>HOLDS!O124*HOLDS!$E124</f>
        <v>0</v>
      </c>
      <c r="AH115">
        <f>HOLDS!P124*HOLDS!$E124</f>
        <v>0</v>
      </c>
      <c r="AI115">
        <f>HOLDS!Q124*HOLDS!$E124</f>
        <v>0</v>
      </c>
      <c r="AJ115">
        <f>HOLDS!R124*HOLDS!$E124</f>
        <v>0</v>
      </c>
      <c r="AK115">
        <f>HOLDS!S124*HOLDS!$E124</f>
        <v>0</v>
      </c>
      <c r="AL115">
        <f>HOLDS!T124*HOLDS!$E124</f>
        <v>0</v>
      </c>
      <c r="AM115">
        <f>HOLDS!U124*HOLDS!$E124</f>
        <v>0</v>
      </c>
      <c r="AN115">
        <f>HOLDS!V124*HOLDS!$E124</f>
        <v>0</v>
      </c>
      <c r="AO115">
        <f>HOLDS!W124*HOLDS!$E124</f>
        <v>0</v>
      </c>
      <c r="AR115">
        <f>SUM(HOLDS!G124:W124)*'Datenbank Holds'!AA117</f>
        <v>0</v>
      </c>
      <c r="AS115">
        <f>SUM(HOLDS!G124:W124)*'Datenbank Holds'!AC117</f>
        <v>0</v>
      </c>
      <c r="AV115">
        <f>SUM(HOLDS!G124:W124)*'Datenbank Holds'!AF117</f>
        <v>0</v>
      </c>
    </row>
    <row r="116" spans="2:48" ht="19.5" thickBot="1" x14ac:dyDescent="0.35">
      <c r="B116" t="str">
        <f>PROPER(VLOOKUP(C116,'Datenbank Holds'!B:AI,26,FALSE))</f>
        <v>92,82</v>
      </c>
      <c r="C116" s="54" t="s">
        <v>85</v>
      </c>
      <c r="D116" s="49" t="str">
        <f>PROPER(VLOOKUP(C116,'Datenbank Holds'!B:C,2,FALSE))</f>
        <v>Fomes Small Jugs</v>
      </c>
      <c r="E116" s="1">
        <f>SUM(HOLDS!G125:W125)</f>
        <v>0</v>
      </c>
      <c r="F116" s="5">
        <f>$E116*'Datenbank Holds'!H118</f>
        <v>0</v>
      </c>
      <c r="G116" s="5">
        <f>$E116*'Datenbank Holds'!I118</f>
        <v>0</v>
      </c>
      <c r="H116" s="5">
        <f>$E116*'Datenbank Holds'!J118</f>
        <v>0</v>
      </c>
      <c r="I116" s="5">
        <f>$E116*'Datenbank Holds'!K118</f>
        <v>0</v>
      </c>
      <c r="J116" s="5">
        <f>$E116*'Datenbank Holds'!L118</f>
        <v>0</v>
      </c>
      <c r="K116" s="5">
        <f>$E116*'Datenbank Holds'!M118</f>
        <v>0</v>
      </c>
      <c r="L116" s="5">
        <f>$E116*'Datenbank Holds'!N118</f>
        <v>0</v>
      </c>
      <c r="M116" s="5">
        <f>$E116*'Datenbank Holds'!O118</f>
        <v>0</v>
      </c>
      <c r="N116" s="5">
        <f>$E116*'Datenbank Holds'!P118</f>
        <v>0</v>
      </c>
      <c r="O116" s="5">
        <f>$E116*'Datenbank Holds'!Q118</f>
        <v>0</v>
      </c>
      <c r="P116" s="5">
        <f>$E116*'Datenbank Holds'!R118</f>
        <v>0</v>
      </c>
      <c r="Q116" s="5">
        <f>$E116*'Datenbank Holds'!S118</f>
        <v>0</v>
      </c>
      <c r="R116" s="5">
        <f>$E116*'Datenbank Holds'!T118</f>
        <v>0</v>
      </c>
      <c r="S116" s="5">
        <f>$E116*'Datenbank Holds'!U118</f>
        <v>0</v>
      </c>
      <c r="T116" s="5">
        <f>$E116*'Datenbank Holds'!V118</f>
        <v>0</v>
      </c>
      <c r="U116" s="5">
        <f>$E116*'Datenbank Holds'!W118</f>
        <v>0</v>
      </c>
      <c r="V116" s="5">
        <f>$E116*'Datenbank Holds'!X118</f>
        <v>0</v>
      </c>
      <c r="Y116">
        <f>HOLDS!G125*HOLDS!$E125</f>
        <v>0</v>
      </c>
      <c r="Z116">
        <f>HOLDS!H125*HOLDS!$E125</f>
        <v>0</v>
      </c>
      <c r="AA116">
        <f>HOLDS!I125*HOLDS!$E125</f>
        <v>0</v>
      </c>
      <c r="AB116">
        <f>HOLDS!J125*HOLDS!$E125</f>
        <v>0</v>
      </c>
      <c r="AC116">
        <f>HOLDS!K125*HOLDS!$E125</f>
        <v>0</v>
      </c>
      <c r="AD116">
        <f>HOLDS!L125*HOLDS!$E125</f>
        <v>0</v>
      </c>
      <c r="AE116">
        <f>HOLDS!M125*HOLDS!$E125</f>
        <v>0</v>
      </c>
      <c r="AF116">
        <f>HOLDS!N125*HOLDS!$E125</f>
        <v>0</v>
      </c>
      <c r="AG116">
        <f>HOLDS!O125*HOLDS!$E125</f>
        <v>0</v>
      </c>
      <c r="AH116">
        <f>HOLDS!P125*HOLDS!$E125</f>
        <v>0</v>
      </c>
      <c r="AI116">
        <f>HOLDS!Q125*HOLDS!$E125</f>
        <v>0</v>
      </c>
      <c r="AJ116">
        <f>HOLDS!R125*HOLDS!$E125</f>
        <v>0</v>
      </c>
      <c r="AK116">
        <f>HOLDS!S125*HOLDS!$E125</f>
        <v>0</v>
      </c>
      <c r="AL116">
        <f>HOLDS!T125*HOLDS!$E125</f>
        <v>0</v>
      </c>
      <c r="AM116">
        <f>HOLDS!U125*HOLDS!$E125</f>
        <v>0</v>
      </c>
      <c r="AN116">
        <f>HOLDS!V125*HOLDS!$E125</f>
        <v>0</v>
      </c>
      <c r="AO116">
        <f>HOLDS!W125*HOLDS!$E125</f>
        <v>0</v>
      </c>
      <c r="AR116">
        <f>SUM(HOLDS!G125:W125)*'Datenbank Holds'!AA118</f>
        <v>0</v>
      </c>
      <c r="AS116">
        <f>SUM(HOLDS!G125:W125)*'Datenbank Holds'!AC118</f>
        <v>0</v>
      </c>
      <c r="AV116">
        <f>SUM(HOLDS!G125:W125)*'Datenbank Holds'!AF118</f>
        <v>0</v>
      </c>
    </row>
    <row r="117" spans="2:48" ht="19.5" thickBot="1" x14ac:dyDescent="0.35">
      <c r="B117" t="str">
        <f>PROPER(VLOOKUP(C117,'Datenbank Holds'!B:AI,26,FALSE))</f>
        <v>122,57</v>
      </c>
      <c r="C117" s="54" t="s">
        <v>86</v>
      </c>
      <c r="D117" s="49" t="str">
        <f>PROPER(VLOOKUP(C117,'Datenbank Holds'!B:C,2,FALSE))</f>
        <v>Fomes Medium Jugs</v>
      </c>
      <c r="E117" s="1">
        <f>SUM(HOLDS!G126:W126)</f>
        <v>0</v>
      </c>
      <c r="F117" s="5">
        <f>$E117*'Datenbank Holds'!H119</f>
        <v>0</v>
      </c>
      <c r="G117" s="5">
        <f>$E117*'Datenbank Holds'!I119</f>
        <v>0</v>
      </c>
      <c r="H117" s="5">
        <f>$E117*'Datenbank Holds'!J119</f>
        <v>0</v>
      </c>
      <c r="I117" s="5">
        <f>$E117*'Datenbank Holds'!K119</f>
        <v>0</v>
      </c>
      <c r="J117" s="5">
        <f>$E117*'Datenbank Holds'!L119</f>
        <v>0</v>
      </c>
      <c r="K117" s="5">
        <f>$E117*'Datenbank Holds'!M119</f>
        <v>0</v>
      </c>
      <c r="L117" s="5">
        <f>$E117*'Datenbank Holds'!N119</f>
        <v>0</v>
      </c>
      <c r="M117" s="5">
        <f>$E117*'Datenbank Holds'!O119</f>
        <v>0</v>
      </c>
      <c r="N117" s="5">
        <f>$E117*'Datenbank Holds'!P119</f>
        <v>0</v>
      </c>
      <c r="O117" s="5">
        <f>$E117*'Datenbank Holds'!Q119</f>
        <v>0</v>
      </c>
      <c r="P117" s="5">
        <f>$E117*'Datenbank Holds'!R119</f>
        <v>0</v>
      </c>
      <c r="Q117" s="5">
        <f>$E117*'Datenbank Holds'!S119</f>
        <v>0</v>
      </c>
      <c r="R117" s="5">
        <f>$E117*'Datenbank Holds'!T119</f>
        <v>0</v>
      </c>
      <c r="S117" s="5">
        <f>$E117*'Datenbank Holds'!U119</f>
        <v>0</v>
      </c>
      <c r="T117" s="5">
        <f>$E117*'Datenbank Holds'!V119</f>
        <v>0</v>
      </c>
      <c r="U117" s="5">
        <f>$E117*'Datenbank Holds'!W119</f>
        <v>0</v>
      </c>
      <c r="V117" s="5">
        <f>$E117*'Datenbank Holds'!X119</f>
        <v>0</v>
      </c>
      <c r="Y117">
        <f>HOLDS!G126*HOLDS!$E126</f>
        <v>0</v>
      </c>
      <c r="Z117">
        <f>HOLDS!H126*HOLDS!$E126</f>
        <v>0</v>
      </c>
      <c r="AA117">
        <f>HOLDS!I126*HOLDS!$E126</f>
        <v>0</v>
      </c>
      <c r="AB117">
        <f>HOLDS!J126*HOLDS!$E126</f>
        <v>0</v>
      </c>
      <c r="AC117">
        <f>HOLDS!K126*HOLDS!$E126</f>
        <v>0</v>
      </c>
      <c r="AD117">
        <f>HOLDS!L126*HOLDS!$E126</f>
        <v>0</v>
      </c>
      <c r="AE117">
        <f>HOLDS!M126*HOLDS!$E126</f>
        <v>0</v>
      </c>
      <c r="AF117">
        <f>HOLDS!N126*HOLDS!$E126</f>
        <v>0</v>
      </c>
      <c r="AG117">
        <f>HOLDS!O126*HOLDS!$E126</f>
        <v>0</v>
      </c>
      <c r="AH117">
        <f>HOLDS!P126*HOLDS!$E126</f>
        <v>0</v>
      </c>
      <c r="AI117">
        <f>HOLDS!Q126*HOLDS!$E126</f>
        <v>0</v>
      </c>
      <c r="AJ117">
        <f>HOLDS!R126*HOLDS!$E126</f>
        <v>0</v>
      </c>
      <c r="AK117">
        <f>HOLDS!S126*HOLDS!$E126</f>
        <v>0</v>
      </c>
      <c r="AL117">
        <f>HOLDS!T126*HOLDS!$E126</f>
        <v>0</v>
      </c>
      <c r="AM117">
        <f>HOLDS!U126*HOLDS!$E126</f>
        <v>0</v>
      </c>
      <c r="AN117">
        <f>HOLDS!V126*HOLDS!$E126</f>
        <v>0</v>
      </c>
      <c r="AO117">
        <f>HOLDS!W126*HOLDS!$E126</f>
        <v>0</v>
      </c>
      <c r="AR117">
        <f>SUM(HOLDS!G126:W126)*'Datenbank Holds'!AA119</f>
        <v>0</v>
      </c>
      <c r="AS117">
        <f>SUM(HOLDS!G126:W126)*'Datenbank Holds'!AC119</f>
        <v>0</v>
      </c>
      <c r="AV117">
        <f>SUM(HOLDS!G126:W126)*'Datenbank Holds'!AF119</f>
        <v>0</v>
      </c>
    </row>
    <row r="118" spans="2:48" ht="19.5" thickBot="1" x14ac:dyDescent="0.35">
      <c r="B118" t="str">
        <f>PROPER(VLOOKUP(C118,'Datenbank Holds'!B:AI,26,FALSE))</f>
        <v>140,42</v>
      </c>
      <c r="C118" s="54" t="s">
        <v>33</v>
      </c>
      <c r="D118" s="49" t="str">
        <f>PROPER(VLOOKUP(C118,'Datenbank Holds'!B:C,2,FALSE))</f>
        <v>Fomes Big Jugs 1</v>
      </c>
      <c r="E118" s="1">
        <f>SUM(HOLDS!G127:W127)</f>
        <v>0</v>
      </c>
      <c r="F118" s="5">
        <f>$E118*'Datenbank Holds'!H120</f>
        <v>0</v>
      </c>
      <c r="G118" s="5">
        <f>$E118*'Datenbank Holds'!I120</f>
        <v>0</v>
      </c>
      <c r="H118" s="5">
        <f>$E118*'Datenbank Holds'!J120</f>
        <v>0</v>
      </c>
      <c r="I118" s="5">
        <f>$E118*'Datenbank Holds'!K120</f>
        <v>0</v>
      </c>
      <c r="J118" s="5">
        <f>$E118*'Datenbank Holds'!L120</f>
        <v>0</v>
      </c>
      <c r="K118" s="5">
        <f>$E118*'Datenbank Holds'!M120</f>
        <v>0</v>
      </c>
      <c r="L118" s="5">
        <f>$E118*'Datenbank Holds'!N120</f>
        <v>0</v>
      </c>
      <c r="M118" s="5">
        <f>$E118*'Datenbank Holds'!O120</f>
        <v>0</v>
      </c>
      <c r="N118" s="5">
        <f>$E118*'Datenbank Holds'!P120</f>
        <v>0</v>
      </c>
      <c r="O118" s="5">
        <f>$E118*'Datenbank Holds'!Q120</f>
        <v>0</v>
      </c>
      <c r="P118" s="5">
        <f>$E118*'Datenbank Holds'!R120</f>
        <v>0</v>
      </c>
      <c r="Q118" s="5">
        <f>$E118*'Datenbank Holds'!S120</f>
        <v>0</v>
      </c>
      <c r="R118" s="5">
        <f>$E118*'Datenbank Holds'!T120</f>
        <v>0</v>
      </c>
      <c r="S118" s="5">
        <f>$E118*'Datenbank Holds'!U120</f>
        <v>0</v>
      </c>
      <c r="T118" s="5">
        <f>$E118*'Datenbank Holds'!V120</f>
        <v>0</v>
      </c>
      <c r="U118" s="5">
        <f>$E118*'Datenbank Holds'!W120</f>
        <v>0</v>
      </c>
      <c r="V118" s="5">
        <f>$E118*'Datenbank Holds'!X120</f>
        <v>0</v>
      </c>
      <c r="Y118">
        <f>HOLDS!G127*HOLDS!$E127</f>
        <v>0</v>
      </c>
      <c r="Z118">
        <f>HOLDS!H127*HOLDS!$E127</f>
        <v>0</v>
      </c>
      <c r="AA118">
        <f>HOLDS!I127*HOLDS!$E127</f>
        <v>0</v>
      </c>
      <c r="AB118">
        <f>HOLDS!J127*HOLDS!$E127</f>
        <v>0</v>
      </c>
      <c r="AC118">
        <f>HOLDS!K127*HOLDS!$E127</f>
        <v>0</v>
      </c>
      <c r="AD118">
        <f>HOLDS!L127*HOLDS!$E127</f>
        <v>0</v>
      </c>
      <c r="AE118">
        <f>HOLDS!M127*HOLDS!$E127</f>
        <v>0</v>
      </c>
      <c r="AF118">
        <f>HOLDS!N127*HOLDS!$E127</f>
        <v>0</v>
      </c>
      <c r="AG118">
        <f>HOLDS!O127*HOLDS!$E127</f>
        <v>0</v>
      </c>
      <c r="AH118">
        <f>HOLDS!P127*HOLDS!$E127</f>
        <v>0</v>
      </c>
      <c r="AI118">
        <f>HOLDS!Q127*HOLDS!$E127</f>
        <v>0</v>
      </c>
      <c r="AJ118">
        <f>HOLDS!R127*HOLDS!$E127</f>
        <v>0</v>
      </c>
      <c r="AK118">
        <f>HOLDS!S127*HOLDS!$E127</f>
        <v>0</v>
      </c>
      <c r="AL118">
        <f>HOLDS!T127*HOLDS!$E127</f>
        <v>0</v>
      </c>
      <c r="AM118">
        <f>HOLDS!U127*HOLDS!$E127</f>
        <v>0</v>
      </c>
      <c r="AN118">
        <f>HOLDS!V127*HOLDS!$E127</f>
        <v>0</v>
      </c>
      <c r="AO118">
        <f>HOLDS!W127*HOLDS!$E127</f>
        <v>0</v>
      </c>
      <c r="AR118">
        <f>SUM(HOLDS!G127:W127)*'Datenbank Holds'!AA120</f>
        <v>0</v>
      </c>
      <c r="AS118">
        <f>SUM(HOLDS!G127:W127)*'Datenbank Holds'!AC120</f>
        <v>0</v>
      </c>
      <c r="AV118">
        <f>SUM(HOLDS!G127:W127)*'Datenbank Holds'!AF120</f>
        <v>0</v>
      </c>
    </row>
    <row r="119" spans="2:48" ht="19.5" thickBot="1" x14ac:dyDescent="0.35">
      <c r="B119" t="str">
        <f>PROPER(VLOOKUP(C119,'Datenbank Holds'!B:AI,26,FALSE))</f>
        <v>192,78</v>
      </c>
      <c r="C119" s="54" t="s">
        <v>34</v>
      </c>
      <c r="D119" s="49" t="str">
        <f>PROPER(VLOOKUP(C119,'Datenbank Holds'!B:C,2,FALSE))</f>
        <v>Fomes Big Jugs 2</v>
      </c>
      <c r="E119" s="1">
        <f>SUM(HOLDS!G128:W128)</f>
        <v>0</v>
      </c>
      <c r="F119" s="5">
        <f>$E119*'Datenbank Holds'!H121</f>
        <v>0</v>
      </c>
      <c r="G119" s="5">
        <f>$E119*'Datenbank Holds'!I121</f>
        <v>0</v>
      </c>
      <c r="H119" s="5">
        <f>$E119*'Datenbank Holds'!J121</f>
        <v>0</v>
      </c>
      <c r="I119" s="5">
        <f>$E119*'Datenbank Holds'!K121</f>
        <v>0</v>
      </c>
      <c r="J119" s="5">
        <f>$E119*'Datenbank Holds'!L121</f>
        <v>0</v>
      </c>
      <c r="K119" s="5">
        <f>$E119*'Datenbank Holds'!M121</f>
        <v>0</v>
      </c>
      <c r="L119" s="5">
        <f>$E119*'Datenbank Holds'!N121</f>
        <v>0</v>
      </c>
      <c r="M119" s="5">
        <f>$E119*'Datenbank Holds'!O121</f>
        <v>0</v>
      </c>
      <c r="N119" s="5">
        <f>$E119*'Datenbank Holds'!P121</f>
        <v>0</v>
      </c>
      <c r="O119" s="5">
        <f>$E119*'Datenbank Holds'!Q121</f>
        <v>0</v>
      </c>
      <c r="P119" s="5">
        <f>$E119*'Datenbank Holds'!R121</f>
        <v>0</v>
      </c>
      <c r="Q119" s="5">
        <f>$E119*'Datenbank Holds'!S121</f>
        <v>0</v>
      </c>
      <c r="R119" s="5">
        <f>$E119*'Datenbank Holds'!T121</f>
        <v>0</v>
      </c>
      <c r="S119" s="5">
        <f>$E119*'Datenbank Holds'!U121</f>
        <v>0</v>
      </c>
      <c r="T119" s="5">
        <f>$E119*'Datenbank Holds'!V121</f>
        <v>0</v>
      </c>
      <c r="U119" s="5">
        <f>$E119*'Datenbank Holds'!W121</f>
        <v>0</v>
      </c>
      <c r="V119" s="5">
        <f>$E119*'Datenbank Holds'!X121</f>
        <v>0</v>
      </c>
      <c r="Y119">
        <f>HOLDS!G128*HOLDS!$E128</f>
        <v>0</v>
      </c>
      <c r="Z119">
        <f>HOLDS!H128*HOLDS!$E128</f>
        <v>0</v>
      </c>
      <c r="AA119">
        <f>HOLDS!I128*HOLDS!$E128</f>
        <v>0</v>
      </c>
      <c r="AB119">
        <f>HOLDS!J128*HOLDS!$E128</f>
        <v>0</v>
      </c>
      <c r="AC119">
        <f>HOLDS!K128*HOLDS!$E128</f>
        <v>0</v>
      </c>
      <c r="AD119">
        <f>HOLDS!L128*HOLDS!$E128</f>
        <v>0</v>
      </c>
      <c r="AE119">
        <f>HOLDS!M128*HOLDS!$E128</f>
        <v>0</v>
      </c>
      <c r="AF119">
        <f>HOLDS!N128*HOLDS!$E128</f>
        <v>0</v>
      </c>
      <c r="AG119">
        <f>HOLDS!O128*HOLDS!$E128</f>
        <v>0</v>
      </c>
      <c r="AH119">
        <f>HOLDS!P128*HOLDS!$E128</f>
        <v>0</v>
      </c>
      <c r="AI119">
        <f>HOLDS!Q128*HOLDS!$E128</f>
        <v>0</v>
      </c>
      <c r="AJ119">
        <f>HOLDS!R128*HOLDS!$E128</f>
        <v>0</v>
      </c>
      <c r="AK119">
        <f>HOLDS!S128*HOLDS!$E128</f>
        <v>0</v>
      </c>
      <c r="AL119">
        <f>HOLDS!T128*HOLDS!$E128</f>
        <v>0</v>
      </c>
      <c r="AM119">
        <f>HOLDS!U128*HOLDS!$E128</f>
        <v>0</v>
      </c>
      <c r="AN119">
        <f>HOLDS!V128*HOLDS!$E128</f>
        <v>0</v>
      </c>
      <c r="AO119">
        <f>HOLDS!W128*HOLDS!$E128</f>
        <v>0</v>
      </c>
      <c r="AR119">
        <f>SUM(HOLDS!G128:W128)*'Datenbank Holds'!AA121</f>
        <v>0</v>
      </c>
      <c r="AS119">
        <f>SUM(HOLDS!G128:W128)*'Datenbank Holds'!AC121</f>
        <v>0</v>
      </c>
      <c r="AV119">
        <f>SUM(HOLDS!G128:W128)*'Datenbank Holds'!AF121</f>
        <v>0</v>
      </c>
    </row>
    <row r="120" spans="2:48" ht="19.5" thickBot="1" x14ac:dyDescent="0.35">
      <c r="B120" t="str">
        <f>PROPER(VLOOKUP(C120,'Datenbank Holds'!B:AI,26,FALSE))</f>
        <v>314,16</v>
      </c>
      <c r="C120" s="54" t="s">
        <v>74</v>
      </c>
      <c r="D120" s="49" t="str">
        <f>PROPER(VLOOKUP(C120,'Datenbank Holds'!B:C,2,FALSE))</f>
        <v>Fomes Pigs</v>
      </c>
      <c r="E120" s="1">
        <f>SUM(HOLDS!G129:W129)</f>
        <v>0</v>
      </c>
      <c r="F120" s="5">
        <f>$E120*'Datenbank Holds'!H122</f>
        <v>0</v>
      </c>
      <c r="G120" s="5">
        <f>$E120*'Datenbank Holds'!I122</f>
        <v>0</v>
      </c>
      <c r="H120" s="5">
        <f>$E120*'Datenbank Holds'!J122</f>
        <v>0</v>
      </c>
      <c r="I120" s="5">
        <f>$E120*'Datenbank Holds'!K122</f>
        <v>0</v>
      </c>
      <c r="J120" s="5">
        <f>$E120*'Datenbank Holds'!L122</f>
        <v>0</v>
      </c>
      <c r="K120" s="5">
        <f>$E120*'Datenbank Holds'!M122</f>
        <v>0</v>
      </c>
      <c r="L120" s="5">
        <f>$E120*'Datenbank Holds'!N122</f>
        <v>0</v>
      </c>
      <c r="M120" s="5">
        <f>$E120*'Datenbank Holds'!O122</f>
        <v>0</v>
      </c>
      <c r="N120" s="5">
        <f>$E120*'Datenbank Holds'!P122</f>
        <v>0</v>
      </c>
      <c r="O120" s="5">
        <f>$E120*'Datenbank Holds'!Q122</f>
        <v>0</v>
      </c>
      <c r="P120" s="5">
        <f>$E120*'Datenbank Holds'!R122</f>
        <v>0</v>
      </c>
      <c r="Q120" s="5">
        <f>$E120*'Datenbank Holds'!S122</f>
        <v>0</v>
      </c>
      <c r="R120" s="5">
        <f>$E120*'Datenbank Holds'!T122</f>
        <v>0</v>
      </c>
      <c r="S120" s="5">
        <f>$E120*'Datenbank Holds'!U122</f>
        <v>0</v>
      </c>
      <c r="T120" s="5">
        <f>$E120*'Datenbank Holds'!V122</f>
        <v>0</v>
      </c>
      <c r="U120" s="5">
        <f>$E120*'Datenbank Holds'!W122</f>
        <v>0</v>
      </c>
      <c r="V120" s="5">
        <f>$E120*'Datenbank Holds'!X122</f>
        <v>0</v>
      </c>
      <c r="Y120">
        <f>HOLDS!G129*HOLDS!$E129</f>
        <v>0</v>
      </c>
      <c r="Z120">
        <f>HOLDS!H129*HOLDS!$E129</f>
        <v>0</v>
      </c>
      <c r="AA120">
        <f>HOLDS!I129*HOLDS!$E129</f>
        <v>0</v>
      </c>
      <c r="AB120">
        <f>HOLDS!J129*HOLDS!$E129</f>
        <v>0</v>
      </c>
      <c r="AC120">
        <f>HOLDS!K129*HOLDS!$E129</f>
        <v>0</v>
      </c>
      <c r="AD120">
        <f>HOLDS!L129*HOLDS!$E129</f>
        <v>0</v>
      </c>
      <c r="AE120">
        <f>HOLDS!M129*HOLDS!$E129</f>
        <v>0</v>
      </c>
      <c r="AF120">
        <f>HOLDS!N129*HOLDS!$E129</f>
        <v>0</v>
      </c>
      <c r="AG120">
        <f>HOLDS!O129*HOLDS!$E129</f>
        <v>0</v>
      </c>
      <c r="AH120">
        <f>HOLDS!P129*HOLDS!$E129</f>
        <v>0</v>
      </c>
      <c r="AI120">
        <f>HOLDS!Q129*HOLDS!$E129</f>
        <v>0</v>
      </c>
      <c r="AJ120">
        <f>HOLDS!R129*HOLDS!$E129</f>
        <v>0</v>
      </c>
      <c r="AK120">
        <f>HOLDS!S129*HOLDS!$E129</f>
        <v>0</v>
      </c>
      <c r="AL120">
        <f>HOLDS!T129*HOLDS!$E129</f>
        <v>0</v>
      </c>
      <c r="AM120">
        <f>HOLDS!U129*HOLDS!$E129</f>
        <v>0</v>
      </c>
      <c r="AN120">
        <f>HOLDS!V129*HOLDS!$E129</f>
        <v>0</v>
      </c>
      <c r="AO120">
        <f>HOLDS!W129*HOLDS!$E129</f>
        <v>0</v>
      </c>
      <c r="AR120">
        <f>SUM(HOLDS!G129:W129)*'Datenbank Holds'!AA122</f>
        <v>0</v>
      </c>
      <c r="AS120">
        <f>SUM(HOLDS!G129:W129)*'Datenbank Holds'!AC122</f>
        <v>0</v>
      </c>
      <c r="AV120">
        <f>SUM(HOLDS!G129:W129)*'Datenbank Holds'!AF122</f>
        <v>0</v>
      </c>
    </row>
    <row r="121" spans="2:48" ht="19.5" thickBot="1" x14ac:dyDescent="0.35">
      <c r="B121" t="str">
        <f>PROPER(VLOOKUP(C121,'Datenbank Holds'!B:AI,26,FALSE))</f>
        <v>174,93</v>
      </c>
      <c r="C121" s="54" t="s">
        <v>93</v>
      </c>
      <c r="D121" s="49" t="str">
        <f>PROPER(VLOOKUP(C121,'Datenbank Holds'!B:C,2,FALSE))</f>
        <v>Rain Forest 1</v>
      </c>
      <c r="E121" s="1">
        <f>SUM(HOLDS!G130:W130)</f>
        <v>0</v>
      </c>
      <c r="F121" s="5">
        <f>$E121*'Datenbank Holds'!H123</f>
        <v>0</v>
      </c>
      <c r="G121" s="5">
        <f>$E121*'Datenbank Holds'!I123</f>
        <v>0</v>
      </c>
      <c r="H121" s="5">
        <f>$E121*'Datenbank Holds'!J123</f>
        <v>0</v>
      </c>
      <c r="I121" s="5">
        <f>$E121*'Datenbank Holds'!K123</f>
        <v>0</v>
      </c>
      <c r="J121" s="5">
        <f>$E121*'Datenbank Holds'!L123</f>
        <v>0</v>
      </c>
      <c r="K121" s="5">
        <f>$E121*'Datenbank Holds'!M123</f>
        <v>0</v>
      </c>
      <c r="L121" s="5">
        <f>$E121*'Datenbank Holds'!N123</f>
        <v>0</v>
      </c>
      <c r="M121" s="5">
        <f>$E121*'Datenbank Holds'!O123</f>
        <v>0</v>
      </c>
      <c r="N121" s="5">
        <f>$E121*'Datenbank Holds'!P123</f>
        <v>0</v>
      </c>
      <c r="O121" s="5">
        <f>$E121*'Datenbank Holds'!Q123</f>
        <v>0</v>
      </c>
      <c r="P121" s="5">
        <f>$E121*'Datenbank Holds'!R123</f>
        <v>0</v>
      </c>
      <c r="Q121" s="5">
        <f>$E121*'Datenbank Holds'!S123</f>
        <v>0</v>
      </c>
      <c r="R121" s="5">
        <f>$E121*'Datenbank Holds'!T123</f>
        <v>0</v>
      </c>
      <c r="S121" s="5">
        <f>$E121*'Datenbank Holds'!U123</f>
        <v>0</v>
      </c>
      <c r="T121" s="5">
        <f>$E121*'Datenbank Holds'!V123</f>
        <v>0</v>
      </c>
      <c r="U121" s="5">
        <f>$E121*'Datenbank Holds'!W123</f>
        <v>0</v>
      </c>
      <c r="V121" s="5">
        <f>$E121*'Datenbank Holds'!X123</f>
        <v>0</v>
      </c>
      <c r="Y121">
        <f>HOLDS!G130*HOLDS!$E130</f>
        <v>0</v>
      </c>
      <c r="Z121">
        <f>HOLDS!H130*HOLDS!$E130</f>
        <v>0</v>
      </c>
      <c r="AA121">
        <f>HOLDS!I130*HOLDS!$E130</f>
        <v>0</v>
      </c>
      <c r="AB121">
        <f>HOLDS!J130*HOLDS!$E130</f>
        <v>0</v>
      </c>
      <c r="AC121">
        <f>HOLDS!K130*HOLDS!$E130</f>
        <v>0</v>
      </c>
      <c r="AD121">
        <f>HOLDS!L130*HOLDS!$E130</f>
        <v>0</v>
      </c>
      <c r="AE121">
        <f>HOLDS!M130*HOLDS!$E130</f>
        <v>0</v>
      </c>
      <c r="AF121">
        <f>HOLDS!N130*HOLDS!$E130</f>
        <v>0</v>
      </c>
      <c r="AG121">
        <f>HOLDS!O130*HOLDS!$E130</f>
        <v>0</v>
      </c>
      <c r="AH121">
        <f>HOLDS!P130*HOLDS!$E130</f>
        <v>0</v>
      </c>
      <c r="AI121">
        <f>HOLDS!Q130*HOLDS!$E130</f>
        <v>0</v>
      </c>
      <c r="AJ121">
        <f>HOLDS!R130*HOLDS!$E130</f>
        <v>0</v>
      </c>
      <c r="AK121">
        <f>HOLDS!S130*HOLDS!$E130</f>
        <v>0</v>
      </c>
      <c r="AL121">
        <f>HOLDS!T130*HOLDS!$E130</f>
        <v>0</v>
      </c>
      <c r="AM121">
        <f>HOLDS!U130*HOLDS!$E130</f>
        <v>0</v>
      </c>
      <c r="AN121">
        <f>HOLDS!V130*HOLDS!$E130</f>
        <v>0</v>
      </c>
      <c r="AO121">
        <f>HOLDS!W130*HOLDS!$E130</f>
        <v>0</v>
      </c>
      <c r="AR121">
        <f>SUM(HOLDS!G130:W130)*'Datenbank Holds'!AA123</f>
        <v>0</v>
      </c>
      <c r="AS121">
        <f>SUM(HOLDS!G130:W130)*'Datenbank Holds'!AC123</f>
        <v>0</v>
      </c>
      <c r="AV121">
        <f>SUM(HOLDS!G130:W130)*'Datenbank Holds'!AF123</f>
        <v>0</v>
      </c>
    </row>
    <row r="122" spans="2:48" ht="19.5" thickBot="1" x14ac:dyDescent="0.35">
      <c r="B122" t="str">
        <f>PROPER(VLOOKUP(C122,'Datenbank Holds'!B:AI,26,FALSE))</f>
        <v>251,09</v>
      </c>
      <c r="C122" s="54" t="s">
        <v>48</v>
      </c>
      <c r="D122" s="49" t="str">
        <f>PROPER(VLOOKUP(C122,'Datenbank Holds'!B:C,2,FALSE))</f>
        <v>Rain Forest 2</v>
      </c>
      <c r="E122" s="1">
        <f>SUM(HOLDS!G131:W131)</f>
        <v>0</v>
      </c>
      <c r="F122" s="5">
        <f>$E122*'Datenbank Holds'!H124</f>
        <v>0</v>
      </c>
      <c r="G122" s="5">
        <f>$E122*'Datenbank Holds'!I124</f>
        <v>0</v>
      </c>
      <c r="H122" s="5">
        <f>$E122*'Datenbank Holds'!J124</f>
        <v>0</v>
      </c>
      <c r="I122" s="5">
        <f>$E122*'Datenbank Holds'!K124</f>
        <v>0</v>
      </c>
      <c r="J122" s="5">
        <f>$E122*'Datenbank Holds'!L124</f>
        <v>0</v>
      </c>
      <c r="K122" s="5">
        <f>$E122*'Datenbank Holds'!M124</f>
        <v>0</v>
      </c>
      <c r="L122" s="5">
        <f>$E122*'Datenbank Holds'!N124</f>
        <v>0</v>
      </c>
      <c r="M122" s="5">
        <f>$E122*'Datenbank Holds'!O124</f>
        <v>0</v>
      </c>
      <c r="N122" s="5">
        <f>$E122*'Datenbank Holds'!P124</f>
        <v>0</v>
      </c>
      <c r="O122" s="5">
        <f>$E122*'Datenbank Holds'!Q124</f>
        <v>0</v>
      </c>
      <c r="P122" s="5">
        <f>$E122*'Datenbank Holds'!R124</f>
        <v>0</v>
      </c>
      <c r="Q122" s="5">
        <f>$E122*'Datenbank Holds'!S124</f>
        <v>0</v>
      </c>
      <c r="R122" s="5">
        <f>$E122*'Datenbank Holds'!T124</f>
        <v>0</v>
      </c>
      <c r="S122" s="5">
        <f>$E122*'Datenbank Holds'!U124</f>
        <v>0</v>
      </c>
      <c r="T122" s="5">
        <f>$E122*'Datenbank Holds'!V124</f>
        <v>0</v>
      </c>
      <c r="U122" s="5">
        <f>$E122*'Datenbank Holds'!W124</f>
        <v>0</v>
      </c>
      <c r="V122" s="5">
        <f>$E122*'Datenbank Holds'!X124</f>
        <v>0</v>
      </c>
      <c r="Y122">
        <f>HOLDS!G131*HOLDS!$E131</f>
        <v>0</v>
      </c>
      <c r="Z122">
        <f>HOLDS!H131*HOLDS!$E131</f>
        <v>0</v>
      </c>
      <c r="AA122">
        <f>HOLDS!I131*HOLDS!$E131</f>
        <v>0</v>
      </c>
      <c r="AB122">
        <f>HOLDS!J131*HOLDS!$E131</f>
        <v>0</v>
      </c>
      <c r="AC122">
        <f>HOLDS!K131*HOLDS!$E131</f>
        <v>0</v>
      </c>
      <c r="AD122">
        <f>HOLDS!L131*HOLDS!$E131</f>
        <v>0</v>
      </c>
      <c r="AE122">
        <f>HOLDS!M131*HOLDS!$E131</f>
        <v>0</v>
      </c>
      <c r="AF122">
        <f>HOLDS!N131*HOLDS!$E131</f>
        <v>0</v>
      </c>
      <c r="AG122">
        <f>HOLDS!O131*HOLDS!$E131</f>
        <v>0</v>
      </c>
      <c r="AH122">
        <f>HOLDS!P131*HOLDS!$E131</f>
        <v>0</v>
      </c>
      <c r="AI122">
        <f>HOLDS!Q131*HOLDS!$E131</f>
        <v>0</v>
      </c>
      <c r="AJ122">
        <f>HOLDS!R131*HOLDS!$E131</f>
        <v>0</v>
      </c>
      <c r="AK122">
        <f>HOLDS!S131*HOLDS!$E131</f>
        <v>0</v>
      </c>
      <c r="AL122">
        <f>HOLDS!T131*HOLDS!$E131</f>
        <v>0</v>
      </c>
      <c r="AM122">
        <f>HOLDS!U131*HOLDS!$E131</f>
        <v>0</v>
      </c>
      <c r="AN122">
        <f>HOLDS!V131*HOLDS!$E131</f>
        <v>0</v>
      </c>
      <c r="AO122">
        <f>HOLDS!W131*HOLDS!$E131</f>
        <v>0</v>
      </c>
      <c r="AR122">
        <f>SUM(HOLDS!G131:W131)*'Datenbank Holds'!AA124</f>
        <v>0</v>
      </c>
      <c r="AS122">
        <f>SUM(HOLDS!G131:W131)*'Datenbank Holds'!AC124</f>
        <v>0</v>
      </c>
      <c r="AV122">
        <f>SUM(HOLDS!G131:W131)*'Datenbank Holds'!AF124</f>
        <v>0</v>
      </c>
    </row>
    <row r="123" spans="2:48" ht="19.5" thickBot="1" x14ac:dyDescent="0.35">
      <c r="B123" t="str">
        <f>PROPER(VLOOKUP(C123,'Datenbank Holds'!B:AI,26,FALSE))</f>
        <v>111,86</v>
      </c>
      <c r="C123" s="54" t="s">
        <v>122</v>
      </c>
      <c r="D123" s="49" t="str">
        <f>PROPER(VLOOKUP(C123,'Datenbank Holds'!B:C,2,FALSE))</f>
        <v>Rain Forest 3</v>
      </c>
      <c r="E123" s="1">
        <f>SUM(HOLDS!G132:W132)</f>
        <v>0</v>
      </c>
      <c r="F123" s="5">
        <f>$E123*'Datenbank Holds'!H125</f>
        <v>0</v>
      </c>
      <c r="G123" s="5">
        <f>$E123*'Datenbank Holds'!I125</f>
        <v>0</v>
      </c>
      <c r="H123" s="5">
        <f>$E123*'Datenbank Holds'!J125</f>
        <v>0</v>
      </c>
      <c r="I123" s="5">
        <f>$E123*'Datenbank Holds'!K125</f>
        <v>0</v>
      </c>
      <c r="J123" s="5">
        <f>$E123*'Datenbank Holds'!L125</f>
        <v>0</v>
      </c>
      <c r="K123" s="5">
        <f>$E123*'Datenbank Holds'!M125</f>
        <v>0</v>
      </c>
      <c r="L123" s="5">
        <f>$E123*'Datenbank Holds'!N125</f>
        <v>0</v>
      </c>
      <c r="M123" s="5">
        <f>$E123*'Datenbank Holds'!O125</f>
        <v>0</v>
      </c>
      <c r="N123" s="5">
        <f>$E123*'Datenbank Holds'!P125</f>
        <v>0</v>
      </c>
      <c r="O123" s="5">
        <f>$E123*'Datenbank Holds'!Q125</f>
        <v>0</v>
      </c>
      <c r="P123" s="5">
        <f>$E123*'Datenbank Holds'!R125</f>
        <v>0</v>
      </c>
      <c r="Q123" s="5">
        <f>$E123*'Datenbank Holds'!S125</f>
        <v>0</v>
      </c>
      <c r="R123" s="5">
        <f>$E123*'Datenbank Holds'!T125</f>
        <v>0</v>
      </c>
      <c r="S123" s="5">
        <f>$E123*'Datenbank Holds'!U125</f>
        <v>0</v>
      </c>
      <c r="T123" s="5">
        <f>$E123*'Datenbank Holds'!V125</f>
        <v>0</v>
      </c>
      <c r="U123" s="5">
        <f>$E123*'Datenbank Holds'!W125</f>
        <v>0</v>
      </c>
      <c r="V123" s="5">
        <f>$E123*'Datenbank Holds'!X125</f>
        <v>0</v>
      </c>
      <c r="Y123">
        <f>HOLDS!G132*HOLDS!$E132</f>
        <v>0</v>
      </c>
      <c r="Z123">
        <f>HOLDS!H132*HOLDS!$E132</f>
        <v>0</v>
      </c>
      <c r="AA123">
        <f>HOLDS!I132*HOLDS!$E132</f>
        <v>0</v>
      </c>
      <c r="AB123">
        <f>HOLDS!J132*HOLDS!$E132</f>
        <v>0</v>
      </c>
      <c r="AC123">
        <f>HOLDS!K132*HOLDS!$E132</f>
        <v>0</v>
      </c>
      <c r="AD123">
        <f>HOLDS!L132*HOLDS!$E132</f>
        <v>0</v>
      </c>
      <c r="AE123">
        <f>HOLDS!M132*HOLDS!$E132</f>
        <v>0</v>
      </c>
      <c r="AF123">
        <f>HOLDS!N132*HOLDS!$E132</f>
        <v>0</v>
      </c>
      <c r="AG123">
        <f>HOLDS!O132*HOLDS!$E132</f>
        <v>0</v>
      </c>
      <c r="AH123">
        <f>HOLDS!P132*HOLDS!$E132</f>
        <v>0</v>
      </c>
      <c r="AI123">
        <f>HOLDS!Q132*HOLDS!$E132</f>
        <v>0</v>
      </c>
      <c r="AJ123">
        <f>HOLDS!R132*HOLDS!$E132</f>
        <v>0</v>
      </c>
      <c r="AK123">
        <f>HOLDS!S132*HOLDS!$E132</f>
        <v>0</v>
      </c>
      <c r="AL123">
        <f>HOLDS!T132*HOLDS!$E132</f>
        <v>0</v>
      </c>
      <c r="AM123">
        <f>HOLDS!U132*HOLDS!$E132</f>
        <v>0</v>
      </c>
      <c r="AN123">
        <f>HOLDS!V132*HOLDS!$E132</f>
        <v>0</v>
      </c>
      <c r="AO123">
        <f>HOLDS!W132*HOLDS!$E132</f>
        <v>0</v>
      </c>
      <c r="AR123">
        <f>SUM(HOLDS!G132:W132)*'Datenbank Holds'!AA125</f>
        <v>0</v>
      </c>
      <c r="AS123">
        <f>SUM(HOLDS!G132:W132)*'Datenbank Holds'!AC125</f>
        <v>0</v>
      </c>
      <c r="AV123">
        <f>SUM(HOLDS!G132:W132)*'Datenbank Holds'!AF125</f>
        <v>0</v>
      </c>
    </row>
    <row r="124" spans="2:48" ht="19.5" thickBot="1" x14ac:dyDescent="0.35">
      <c r="B124" t="str">
        <f>PROPER(VLOOKUP(C124,'Datenbank Holds'!B:AI,26,FALSE))</f>
        <v>84,49</v>
      </c>
      <c r="C124" s="54" t="s">
        <v>123</v>
      </c>
      <c r="D124" s="49" t="str">
        <f>PROPER(VLOOKUP(C124,'Datenbank Holds'!B:C,2,FALSE))</f>
        <v>Rain Forest 4</v>
      </c>
      <c r="E124" s="1">
        <f>SUM(HOLDS!G133:W133)</f>
        <v>0</v>
      </c>
      <c r="F124" s="5">
        <f>$E124*'Datenbank Holds'!H126</f>
        <v>0</v>
      </c>
      <c r="G124" s="5">
        <f>$E124*'Datenbank Holds'!I126</f>
        <v>0</v>
      </c>
      <c r="H124" s="5">
        <f>$E124*'Datenbank Holds'!J126</f>
        <v>0</v>
      </c>
      <c r="I124" s="5">
        <f>$E124*'Datenbank Holds'!K126</f>
        <v>0</v>
      </c>
      <c r="J124" s="5">
        <f>$E124*'Datenbank Holds'!L126</f>
        <v>0</v>
      </c>
      <c r="K124" s="5">
        <f>$E124*'Datenbank Holds'!M126</f>
        <v>0</v>
      </c>
      <c r="L124" s="5">
        <f>$E124*'Datenbank Holds'!N126</f>
        <v>0</v>
      </c>
      <c r="M124" s="5">
        <f>$E124*'Datenbank Holds'!O126</f>
        <v>0</v>
      </c>
      <c r="N124" s="5">
        <f>$E124*'Datenbank Holds'!P126</f>
        <v>0</v>
      </c>
      <c r="O124" s="5">
        <f>$E124*'Datenbank Holds'!Q126</f>
        <v>0</v>
      </c>
      <c r="P124" s="5">
        <f>$E124*'Datenbank Holds'!R126</f>
        <v>0</v>
      </c>
      <c r="Q124" s="5">
        <f>$E124*'Datenbank Holds'!S126</f>
        <v>0</v>
      </c>
      <c r="R124" s="5">
        <f>$E124*'Datenbank Holds'!T126</f>
        <v>0</v>
      </c>
      <c r="S124" s="5">
        <f>$E124*'Datenbank Holds'!U126</f>
        <v>0</v>
      </c>
      <c r="T124" s="5">
        <f>$E124*'Datenbank Holds'!V126</f>
        <v>0</v>
      </c>
      <c r="U124" s="5">
        <f>$E124*'Datenbank Holds'!W126</f>
        <v>0</v>
      </c>
      <c r="V124" s="5">
        <f>$E124*'Datenbank Holds'!X126</f>
        <v>0</v>
      </c>
      <c r="Y124">
        <f>HOLDS!G133*HOLDS!$E133</f>
        <v>0</v>
      </c>
      <c r="Z124">
        <f>HOLDS!H133*HOLDS!$E133</f>
        <v>0</v>
      </c>
      <c r="AA124">
        <f>HOLDS!I133*HOLDS!$E133</f>
        <v>0</v>
      </c>
      <c r="AB124">
        <f>HOLDS!J133*HOLDS!$E133</f>
        <v>0</v>
      </c>
      <c r="AC124">
        <f>HOLDS!K133*HOLDS!$E133</f>
        <v>0</v>
      </c>
      <c r="AD124">
        <f>HOLDS!L133*HOLDS!$E133</f>
        <v>0</v>
      </c>
      <c r="AE124">
        <f>HOLDS!M133*HOLDS!$E133</f>
        <v>0</v>
      </c>
      <c r="AF124">
        <f>HOLDS!N133*HOLDS!$E133</f>
        <v>0</v>
      </c>
      <c r="AG124">
        <f>HOLDS!O133*HOLDS!$E133</f>
        <v>0</v>
      </c>
      <c r="AH124">
        <f>HOLDS!P133*HOLDS!$E133</f>
        <v>0</v>
      </c>
      <c r="AI124">
        <f>HOLDS!Q133*HOLDS!$E133</f>
        <v>0</v>
      </c>
      <c r="AJ124">
        <f>HOLDS!R133*HOLDS!$E133</f>
        <v>0</v>
      </c>
      <c r="AK124">
        <f>HOLDS!S133*HOLDS!$E133</f>
        <v>0</v>
      </c>
      <c r="AL124">
        <f>HOLDS!T133*HOLDS!$E133</f>
        <v>0</v>
      </c>
      <c r="AM124">
        <f>HOLDS!U133*HOLDS!$E133</f>
        <v>0</v>
      </c>
      <c r="AN124">
        <f>HOLDS!V133*HOLDS!$E133</f>
        <v>0</v>
      </c>
      <c r="AO124">
        <f>HOLDS!W133*HOLDS!$E133</f>
        <v>0</v>
      </c>
      <c r="AR124">
        <f>SUM(HOLDS!G133:W133)*'Datenbank Holds'!AA126</f>
        <v>0</v>
      </c>
      <c r="AS124">
        <f>SUM(HOLDS!G133:W133)*'Datenbank Holds'!AC126</f>
        <v>0</v>
      </c>
      <c r="AV124">
        <f>SUM(HOLDS!G133:W133)*'Datenbank Holds'!AF126</f>
        <v>0</v>
      </c>
    </row>
    <row r="125" spans="2:48" ht="19.5" thickBot="1" x14ac:dyDescent="0.35">
      <c r="B125" t="str">
        <f>PROPER(VLOOKUP(C125,'Datenbank Holds'!B:AI,26,FALSE))</f>
        <v>97,58</v>
      </c>
      <c r="C125" s="54" t="s">
        <v>124</v>
      </c>
      <c r="D125" s="49" t="str">
        <f>PROPER(VLOOKUP(C125,'Datenbank Holds'!B:C,2,FALSE))</f>
        <v>Rain Forest 5</v>
      </c>
      <c r="E125" s="1">
        <f>SUM(HOLDS!G134:W134)</f>
        <v>0</v>
      </c>
      <c r="F125" s="5">
        <f>$E125*'Datenbank Holds'!H127</f>
        <v>0</v>
      </c>
      <c r="G125" s="5">
        <f>$E125*'Datenbank Holds'!I127</f>
        <v>0</v>
      </c>
      <c r="H125" s="5">
        <f>$E125*'Datenbank Holds'!J127</f>
        <v>0</v>
      </c>
      <c r="I125" s="5">
        <f>$E125*'Datenbank Holds'!K127</f>
        <v>0</v>
      </c>
      <c r="J125" s="5">
        <f>$E125*'Datenbank Holds'!L127</f>
        <v>0</v>
      </c>
      <c r="K125" s="5">
        <f>$E125*'Datenbank Holds'!M127</f>
        <v>0</v>
      </c>
      <c r="L125" s="5">
        <f>$E125*'Datenbank Holds'!N127</f>
        <v>0</v>
      </c>
      <c r="M125" s="5">
        <f>$E125*'Datenbank Holds'!O127</f>
        <v>0</v>
      </c>
      <c r="N125" s="5">
        <f>$E125*'Datenbank Holds'!P127</f>
        <v>0</v>
      </c>
      <c r="O125" s="5">
        <f>$E125*'Datenbank Holds'!Q127</f>
        <v>0</v>
      </c>
      <c r="P125" s="5">
        <f>$E125*'Datenbank Holds'!R127</f>
        <v>0</v>
      </c>
      <c r="Q125" s="5">
        <f>$E125*'Datenbank Holds'!S127</f>
        <v>0</v>
      </c>
      <c r="R125" s="5">
        <f>$E125*'Datenbank Holds'!T127</f>
        <v>0</v>
      </c>
      <c r="S125" s="5">
        <f>$E125*'Datenbank Holds'!U127</f>
        <v>0</v>
      </c>
      <c r="T125" s="5">
        <f>$E125*'Datenbank Holds'!V127</f>
        <v>0</v>
      </c>
      <c r="U125" s="5">
        <f>$E125*'Datenbank Holds'!W127</f>
        <v>0</v>
      </c>
      <c r="V125" s="5">
        <f>$E125*'Datenbank Holds'!X127</f>
        <v>0</v>
      </c>
      <c r="Y125">
        <f>HOLDS!G134*HOLDS!$E134</f>
        <v>0</v>
      </c>
      <c r="Z125">
        <f>HOLDS!H134*HOLDS!$E134</f>
        <v>0</v>
      </c>
      <c r="AA125">
        <f>HOLDS!I134*HOLDS!$E134</f>
        <v>0</v>
      </c>
      <c r="AB125">
        <f>HOLDS!J134*HOLDS!$E134</f>
        <v>0</v>
      </c>
      <c r="AC125">
        <f>HOLDS!K134*HOLDS!$E134</f>
        <v>0</v>
      </c>
      <c r="AD125">
        <f>HOLDS!L134*HOLDS!$E134</f>
        <v>0</v>
      </c>
      <c r="AE125">
        <f>HOLDS!M134*HOLDS!$E134</f>
        <v>0</v>
      </c>
      <c r="AF125">
        <f>HOLDS!N134*HOLDS!$E134</f>
        <v>0</v>
      </c>
      <c r="AG125">
        <f>HOLDS!O134*HOLDS!$E134</f>
        <v>0</v>
      </c>
      <c r="AH125">
        <f>HOLDS!P134*HOLDS!$E134</f>
        <v>0</v>
      </c>
      <c r="AI125">
        <f>HOLDS!Q134*HOLDS!$E134</f>
        <v>0</v>
      </c>
      <c r="AJ125">
        <f>HOLDS!R134*HOLDS!$E134</f>
        <v>0</v>
      </c>
      <c r="AK125">
        <f>HOLDS!S134*HOLDS!$E134</f>
        <v>0</v>
      </c>
      <c r="AL125">
        <f>HOLDS!T134*HOLDS!$E134</f>
        <v>0</v>
      </c>
      <c r="AM125">
        <f>HOLDS!U134*HOLDS!$E134</f>
        <v>0</v>
      </c>
      <c r="AN125">
        <f>HOLDS!V134*HOLDS!$E134</f>
        <v>0</v>
      </c>
      <c r="AO125">
        <f>HOLDS!W134*HOLDS!$E134</f>
        <v>0</v>
      </c>
      <c r="AR125">
        <f>SUM(HOLDS!G134:W134)*'Datenbank Holds'!AA127</f>
        <v>0</v>
      </c>
      <c r="AS125">
        <f>SUM(HOLDS!G134:W134)*'Datenbank Holds'!AC127</f>
        <v>0</v>
      </c>
      <c r="AV125">
        <f>SUM(HOLDS!G134:W134)*'Datenbank Holds'!AF127</f>
        <v>0</v>
      </c>
    </row>
    <row r="126" spans="2:48" ht="19.5" thickBot="1" x14ac:dyDescent="0.35">
      <c r="B126" t="str">
        <f>PROPER(VLOOKUP(C126,'Datenbank Holds'!B:AI,26,FALSE))</f>
        <v>395,08</v>
      </c>
      <c r="C126" s="54" t="s">
        <v>369</v>
      </c>
      <c r="D126" s="49" t="str">
        <f>PROPER(VLOOKUP(C126,'Datenbank Holds'!B:C,2,FALSE))</f>
        <v>Savanna Hills 1</v>
      </c>
      <c r="E126" s="1">
        <f>SUM(HOLDS!G135:W135)</f>
        <v>0</v>
      </c>
      <c r="F126" s="5">
        <f>$E126*'Datenbank Holds'!H128</f>
        <v>0</v>
      </c>
      <c r="G126" s="5">
        <f>$E126*'Datenbank Holds'!I128</f>
        <v>0</v>
      </c>
      <c r="H126" s="5">
        <f>$E126*'Datenbank Holds'!J128</f>
        <v>0</v>
      </c>
      <c r="I126" s="5">
        <f>$E126*'Datenbank Holds'!K128</f>
        <v>0</v>
      </c>
      <c r="J126" s="5">
        <f>$E126*'Datenbank Holds'!L128</f>
        <v>0</v>
      </c>
      <c r="K126" s="5">
        <f>$E126*'Datenbank Holds'!M128</f>
        <v>0</v>
      </c>
      <c r="L126" s="5">
        <f>$E126*'Datenbank Holds'!N128</f>
        <v>0</v>
      </c>
      <c r="M126" s="5">
        <f>$E126*'Datenbank Holds'!O128</f>
        <v>0</v>
      </c>
      <c r="N126" s="5">
        <f>$E126*'Datenbank Holds'!P128</f>
        <v>0</v>
      </c>
      <c r="O126" s="5">
        <f>$E126*'Datenbank Holds'!Q128</f>
        <v>0</v>
      </c>
      <c r="P126" s="5">
        <f>$E126*'Datenbank Holds'!R128</f>
        <v>0</v>
      </c>
      <c r="Q126" s="5">
        <f>$E126*'Datenbank Holds'!S128</f>
        <v>0</v>
      </c>
      <c r="R126" s="5">
        <f>$E126*'Datenbank Holds'!T128</f>
        <v>0</v>
      </c>
      <c r="S126" s="5">
        <f>$E126*'Datenbank Holds'!U128</f>
        <v>0</v>
      </c>
      <c r="T126" s="5">
        <f>$E126*'Datenbank Holds'!V128</f>
        <v>0</v>
      </c>
      <c r="U126" s="5">
        <f>$E126*'Datenbank Holds'!W128</f>
        <v>0</v>
      </c>
      <c r="V126" s="5">
        <f>$E126*'Datenbank Holds'!X128</f>
        <v>0</v>
      </c>
      <c r="Y126">
        <f>HOLDS!G135*HOLDS!$E135</f>
        <v>0</v>
      </c>
      <c r="Z126">
        <f>HOLDS!H135*HOLDS!$E135</f>
        <v>0</v>
      </c>
      <c r="AA126">
        <f>HOLDS!I135*HOLDS!$E135</f>
        <v>0</v>
      </c>
      <c r="AB126">
        <f>HOLDS!J135*HOLDS!$E135</f>
        <v>0</v>
      </c>
      <c r="AC126">
        <f>HOLDS!K135*HOLDS!$E135</f>
        <v>0</v>
      </c>
      <c r="AD126">
        <f>HOLDS!L135*HOLDS!$E135</f>
        <v>0</v>
      </c>
      <c r="AE126">
        <f>HOLDS!M135*HOLDS!$E135</f>
        <v>0</v>
      </c>
      <c r="AF126">
        <f>HOLDS!N135*HOLDS!$E135</f>
        <v>0</v>
      </c>
      <c r="AG126">
        <f>HOLDS!O135*HOLDS!$E135</f>
        <v>0</v>
      </c>
      <c r="AH126">
        <f>HOLDS!P135*HOLDS!$E135</f>
        <v>0</v>
      </c>
      <c r="AI126">
        <f>HOLDS!Q135*HOLDS!$E135</f>
        <v>0</v>
      </c>
      <c r="AJ126">
        <f>HOLDS!R135*HOLDS!$E135</f>
        <v>0</v>
      </c>
      <c r="AK126">
        <f>HOLDS!S135*HOLDS!$E135</f>
        <v>0</v>
      </c>
      <c r="AL126">
        <f>HOLDS!T135*HOLDS!$E135</f>
        <v>0</v>
      </c>
      <c r="AM126">
        <f>HOLDS!U135*HOLDS!$E135</f>
        <v>0</v>
      </c>
      <c r="AN126">
        <f>HOLDS!V135*HOLDS!$E135</f>
        <v>0</v>
      </c>
      <c r="AO126">
        <f>HOLDS!W135*HOLDS!$E135</f>
        <v>0</v>
      </c>
      <c r="AR126">
        <f>SUM(HOLDS!G135:W135)*'Datenbank Holds'!AA128</f>
        <v>0</v>
      </c>
      <c r="AS126">
        <f>SUM(HOLDS!G135:W135)*'Datenbank Holds'!AC128</f>
        <v>0</v>
      </c>
      <c r="AV126">
        <f>SUM(HOLDS!G135:W135)*'Datenbank Holds'!AF128</f>
        <v>0</v>
      </c>
    </row>
    <row r="127" spans="2:48" ht="19.5" thickBot="1" x14ac:dyDescent="0.35">
      <c r="B127" t="str">
        <f>PROPER(VLOOKUP(C127,'Datenbank Holds'!B:AI,26,FALSE))</f>
        <v>279,65</v>
      </c>
      <c r="C127" s="54" t="s">
        <v>370</v>
      </c>
      <c r="D127" s="49" t="str">
        <f>PROPER(VLOOKUP(C127,'Datenbank Holds'!B:C,2,FALSE))</f>
        <v>Savanna Hills 2</v>
      </c>
      <c r="E127" s="1">
        <f>SUM(HOLDS!G136:W136)</f>
        <v>0</v>
      </c>
      <c r="F127" s="5">
        <f>$E127*'Datenbank Holds'!H129</f>
        <v>0</v>
      </c>
      <c r="G127" s="5">
        <f>$E127*'Datenbank Holds'!I129</f>
        <v>0</v>
      </c>
      <c r="H127" s="5">
        <f>$E127*'Datenbank Holds'!J129</f>
        <v>0</v>
      </c>
      <c r="I127" s="5">
        <f>$E127*'Datenbank Holds'!K129</f>
        <v>0</v>
      </c>
      <c r="J127" s="5">
        <f>$E127*'Datenbank Holds'!L129</f>
        <v>0</v>
      </c>
      <c r="K127" s="5">
        <f>$E127*'Datenbank Holds'!M129</f>
        <v>0</v>
      </c>
      <c r="L127" s="5">
        <f>$E127*'Datenbank Holds'!N129</f>
        <v>0</v>
      </c>
      <c r="M127" s="5">
        <f>$E127*'Datenbank Holds'!O129</f>
        <v>0</v>
      </c>
      <c r="N127" s="5">
        <f>$E127*'Datenbank Holds'!P129</f>
        <v>0</v>
      </c>
      <c r="O127" s="5">
        <f>$E127*'Datenbank Holds'!Q129</f>
        <v>0</v>
      </c>
      <c r="P127" s="5">
        <f>$E127*'Datenbank Holds'!R129</f>
        <v>0</v>
      </c>
      <c r="Q127" s="5">
        <f>$E127*'Datenbank Holds'!S129</f>
        <v>0</v>
      </c>
      <c r="R127" s="5">
        <f>$E127*'Datenbank Holds'!T129</f>
        <v>0</v>
      </c>
      <c r="S127" s="5">
        <f>$E127*'Datenbank Holds'!U129</f>
        <v>0</v>
      </c>
      <c r="T127" s="5">
        <f>$E127*'Datenbank Holds'!V129</f>
        <v>0</v>
      </c>
      <c r="U127" s="5">
        <f>$E127*'Datenbank Holds'!W129</f>
        <v>0</v>
      </c>
      <c r="V127" s="5">
        <f>$E127*'Datenbank Holds'!X129</f>
        <v>0</v>
      </c>
      <c r="Y127">
        <f>HOLDS!G136*HOLDS!$E136</f>
        <v>0</v>
      </c>
      <c r="Z127">
        <f>HOLDS!H136*HOLDS!$E136</f>
        <v>0</v>
      </c>
      <c r="AA127">
        <f>HOLDS!I136*HOLDS!$E136</f>
        <v>0</v>
      </c>
      <c r="AB127">
        <f>HOLDS!J136*HOLDS!$E136</f>
        <v>0</v>
      </c>
      <c r="AC127">
        <f>HOLDS!K136*HOLDS!$E136</f>
        <v>0</v>
      </c>
      <c r="AD127">
        <f>HOLDS!L136*HOLDS!$E136</f>
        <v>0</v>
      </c>
      <c r="AE127">
        <f>HOLDS!M136*HOLDS!$E136</f>
        <v>0</v>
      </c>
      <c r="AF127">
        <f>HOLDS!N136*HOLDS!$E136</f>
        <v>0</v>
      </c>
      <c r="AG127">
        <f>HOLDS!O136*HOLDS!$E136</f>
        <v>0</v>
      </c>
      <c r="AH127">
        <f>HOLDS!P136*HOLDS!$E136</f>
        <v>0</v>
      </c>
      <c r="AI127">
        <f>HOLDS!Q136*HOLDS!$E136</f>
        <v>0</v>
      </c>
      <c r="AJ127">
        <f>HOLDS!R136*HOLDS!$E136</f>
        <v>0</v>
      </c>
      <c r="AK127">
        <f>HOLDS!S136*HOLDS!$E136</f>
        <v>0</v>
      </c>
      <c r="AL127">
        <f>HOLDS!T136*HOLDS!$E136</f>
        <v>0</v>
      </c>
      <c r="AM127">
        <f>HOLDS!U136*HOLDS!$E136</f>
        <v>0</v>
      </c>
      <c r="AN127">
        <f>HOLDS!V136*HOLDS!$E136</f>
        <v>0</v>
      </c>
      <c r="AO127">
        <f>HOLDS!W136*HOLDS!$E136</f>
        <v>0</v>
      </c>
      <c r="AR127">
        <f>SUM(HOLDS!G136:W136)*'Datenbank Holds'!AA129</f>
        <v>0</v>
      </c>
      <c r="AS127">
        <f>SUM(HOLDS!G136:W136)*'Datenbank Holds'!AC129</f>
        <v>0</v>
      </c>
      <c r="AV127">
        <f>SUM(HOLDS!G136:W136)*'Datenbank Holds'!AF129</f>
        <v>0</v>
      </c>
    </row>
    <row r="128" spans="2:48" ht="19.5" thickBot="1" x14ac:dyDescent="0.35">
      <c r="B128" t="str">
        <f>PROPER(VLOOKUP(C128,'Datenbank Holds'!B:AI,26,FALSE))</f>
        <v>78,54</v>
      </c>
      <c r="C128" s="54" t="s">
        <v>371</v>
      </c>
      <c r="D128" s="49" t="str">
        <f>PROPER(VLOOKUP(C128,'Datenbank Holds'!B:C,2,FALSE))</f>
        <v>Savanna Hills 3</v>
      </c>
      <c r="E128" s="1">
        <f>SUM(HOLDS!G137:W137)</f>
        <v>0</v>
      </c>
      <c r="F128" s="5">
        <f>$E128*'Datenbank Holds'!H130</f>
        <v>0</v>
      </c>
      <c r="G128" s="5">
        <f>$E128*'Datenbank Holds'!I130</f>
        <v>0</v>
      </c>
      <c r="H128" s="5">
        <f>$E128*'Datenbank Holds'!J130</f>
        <v>0</v>
      </c>
      <c r="I128" s="5">
        <f>$E128*'Datenbank Holds'!K130</f>
        <v>0</v>
      </c>
      <c r="J128" s="5">
        <f>$E128*'Datenbank Holds'!L130</f>
        <v>0</v>
      </c>
      <c r="K128" s="5">
        <f>$E128*'Datenbank Holds'!M130</f>
        <v>0</v>
      </c>
      <c r="L128" s="5">
        <f>$E128*'Datenbank Holds'!N130</f>
        <v>0</v>
      </c>
      <c r="M128" s="5">
        <f>$E128*'Datenbank Holds'!O130</f>
        <v>0</v>
      </c>
      <c r="N128" s="5">
        <f>$E128*'Datenbank Holds'!P130</f>
        <v>0</v>
      </c>
      <c r="O128" s="5">
        <f>$E128*'Datenbank Holds'!Q130</f>
        <v>0</v>
      </c>
      <c r="P128" s="5">
        <f>$E128*'Datenbank Holds'!R130</f>
        <v>0</v>
      </c>
      <c r="Q128" s="5">
        <f>$E128*'Datenbank Holds'!S130</f>
        <v>0</v>
      </c>
      <c r="R128" s="5">
        <f>$E128*'Datenbank Holds'!T130</f>
        <v>0</v>
      </c>
      <c r="S128" s="5">
        <f>$E128*'Datenbank Holds'!U130</f>
        <v>0</v>
      </c>
      <c r="T128" s="5">
        <f>$E128*'Datenbank Holds'!V130</f>
        <v>0</v>
      </c>
      <c r="U128" s="5">
        <f>$E128*'Datenbank Holds'!W130</f>
        <v>0</v>
      </c>
      <c r="V128" s="5">
        <f>$E128*'Datenbank Holds'!X130</f>
        <v>0</v>
      </c>
      <c r="Y128">
        <f>HOLDS!G137*HOLDS!$E137</f>
        <v>0</v>
      </c>
      <c r="Z128">
        <f>HOLDS!H137*HOLDS!$E137</f>
        <v>0</v>
      </c>
      <c r="AA128">
        <f>HOLDS!I137*HOLDS!$E137</f>
        <v>0</v>
      </c>
      <c r="AB128">
        <f>HOLDS!J137*HOLDS!$E137</f>
        <v>0</v>
      </c>
      <c r="AC128">
        <f>HOLDS!K137*HOLDS!$E137</f>
        <v>0</v>
      </c>
      <c r="AD128">
        <f>HOLDS!L137*HOLDS!$E137</f>
        <v>0</v>
      </c>
      <c r="AE128">
        <f>HOLDS!M137*HOLDS!$E137</f>
        <v>0</v>
      </c>
      <c r="AF128">
        <f>HOLDS!N137*HOLDS!$E137</f>
        <v>0</v>
      </c>
      <c r="AG128">
        <f>HOLDS!O137*HOLDS!$E137</f>
        <v>0</v>
      </c>
      <c r="AH128">
        <f>HOLDS!P137*HOLDS!$E137</f>
        <v>0</v>
      </c>
      <c r="AI128">
        <f>HOLDS!Q137*HOLDS!$E137</f>
        <v>0</v>
      </c>
      <c r="AJ128">
        <f>HOLDS!R137*HOLDS!$E137</f>
        <v>0</v>
      </c>
      <c r="AK128">
        <f>HOLDS!S137*HOLDS!$E137</f>
        <v>0</v>
      </c>
      <c r="AL128">
        <f>HOLDS!T137*HOLDS!$E137</f>
        <v>0</v>
      </c>
      <c r="AM128">
        <f>HOLDS!U137*HOLDS!$E137</f>
        <v>0</v>
      </c>
      <c r="AN128">
        <f>HOLDS!V137*HOLDS!$E137</f>
        <v>0</v>
      </c>
      <c r="AO128">
        <f>HOLDS!W137*HOLDS!$E137</f>
        <v>0</v>
      </c>
      <c r="AR128">
        <f>SUM(HOLDS!G137:W137)*'Datenbank Holds'!AA130</f>
        <v>0</v>
      </c>
      <c r="AS128">
        <f>SUM(HOLDS!G137:W137)*'Datenbank Holds'!AC130</f>
        <v>0</v>
      </c>
      <c r="AV128">
        <f>SUM(HOLDS!G137:W137)*'Datenbank Holds'!AF130</f>
        <v>0</v>
      </c>
    </row>
    <row r="129" spans="2:48" ht="19.5" thickBot="1" x14ac:dyDescent="0.35">
      <c r="B129" t="str">
        <f>PROPER(VLOOKUP(C129,'Datenbank Holds'!B:AI,26,FALSE))</f>
        <v>70,21</v>
      </c>
      <c r="C129" s="54" t="s">
        <v>406</v>
      </c>
      <c r="D129" s="49" t="str">
        <f>PROPER(VLOOKUP(C129,'Datenbank Holds'!B:C,2,FALSE))</f>
        <v>Katana (Pu)</v>
      </c>
      <c r="E129" s="1">
        <f>SUM(HOLDS!G138:W138)</f>
        <v>0</v>
      </c>
      <c r="F129" s="5">
        <f>$E129*'Datenbank Holds'!H131</f>
        <v>0</v>
      </c>
      <c r="G129" s="5">
        <f>$E129*'Datenbank Holds'!I131</f>
        <v>0</v>
      </c>
      <c r="H129" s="5">
        <f>$E129*'Datenbank Holds'!J131</f>
        <v>0</v>
      </c>
      <c r="I129" s="5">
        <f>$E129*'Datenbank Holds'!K131</f>
        <v>0</v>
      </c>
      <c r="J129" s="5">
        <f>$E129*'Datenbank Holds'!L131</f>
        <v>0</v>
      </c>
      <c r="K129" s="5">
        <f>$E129*'Datenbank Holds'!M131</f>
        <v>0</v>
      </c>
      <c r="L129" s="5">
        <f>$E129*'Datenbank Holds'!N131</f>
        <v>0</v>
      </c>
      <c r="M129" s="5">
        <f>$E129*'Datenbank Holds'!O131</f>
        <v>0</v>
      </c>
      <c r="N129" s="5">
        <f>$E129*'Datenbank Holds'!P131</f>
        <v>0</v>
      </c>
      <c r="O129" s="5">
        <f>$E129*'Datenbank Holds'!Q131</f>
        <v>0</v>
      </c>
      <c r="P129" s="5">
        <f>$E129*'Datenbank Holds'!R131</f>
        <v>0</v>
      </c>
      <c r="Q129" s="5">
        <f>$E129*'Datenbank Holds'!S131</f>
        <v>0</v>
      </c>
      <c r="R129" s="5">
        <f>$E129*'Datenbank Holds'!T131</f>
        <v>0</v>
      </c>
      <c r="S129" s="5">
        <f>$E129*'Datenbank Holds'!U131</f>
        <v>0</v>
      </c>
      <c r="T129" s="5">
        <f>$E129*'Datenbank Holds'!V131</f>
        <v>0</v>
      </c>
      <c r="U129" s="5">
        <f>$E129*'Datenbank Holds'!W131</f>
        <v>0</v>
      </c>
      <c r="V129" s="5">
        <f>$E129*'Datenbank Holds'!X131</f>
        <v>0</v>
      </c>
      <c r="Y129">
        <f>HOLDS!G138*HOLDS!$E138</f>
        <v>0</v>
      </c>
      <c r="Z129">
        <f>HOLDS!H138*HOLDS!$E138</f>
        <v>0</v>
      </c>
      <c r="AA129">
        <f>HOLDS!I138*HOLDS!$E138</f>
        <v>0</v>
      </c>
      <c r="AB129">
        <f>HOLDS!J138*HOLDS!$E138</f>
        <v>0</v>
      </c>
      <c r="AC129">
        <f>HOLDS!K138*HOLDS!$E138</f>
        <v>0</v>
      </c>
      <c r="AD129">
        <f>HOLDS!L138*HOLDS!$E138</f>
        <v>0</v>
      </c>
      <c r="AE129">
        <f>HOLDS!M138*HOLDS!$E138</f>
        <v>0</v>
      </c>
      <c r="AF129">
        <f>HOLDS!N138*HOLDS!$E138</f>
        <v>0</v>
      </c>
      <c r="AG129">
        <f>HOLDS!O138*HOLDS!$E138</f>
        <v>0</v>
      </c>
      <c r="AH129">
        <f>HOLDS!P138*HOLDS!$E138</f>
        <v>0</v>
      </c>
      <c r="AI129">
        <f>HOLDS!Q138*HOLDS!$E138</f>
        <v>0</v>
      </c>
      <c r="AJ129">
        <f>HOLDS!R138*HOLDS!$E138</f>
        <v>0</v>
      </c>
      <c r="AK129">
        <f>HOLDS!S138*HOLDS!$E138</f>
        <v>0</v>
      </c>
      <c r="AL129">
        <f>HOLDS!T138*HOLDS!$E138</f>
        <v>0</v>
      </c>
      <c r="AM129">
        <f>HOLDS!U138*HOLDS!$E138</f>
        <v>0</v>
      </c>
      <c r="AN129">
        <f>HOLDS!V138*HOLDS!$E138</f>
        <v>0</v>
      </c>
      <c r="AO129">
        <f>HOLDS!W138*HOLDS!$E138</f>
        <v>0</v>
      </c>
      <c r="AR129">
        <f>SUM(HOLDS!G138:W138)*'Datenbank Holds'!AA131</f>
        <v>0</v>
      </c>
      <c r="AS129">
        <f>SUM(HOLDS!G138:W138)*'Datenbank Holds'!AC131</f>
        <v>0</v>
      </c>
      <c r="AV129">
        <f>SUM(HOLDS!G138:W138)*'Datenbank Holds'!AF131</f>
        <v>0</v>
      </c>
    </row>
    <row r="130" spans="2:48" ht="19.5" thickBot="1" x14ac:dyDescent="0.35">
      <c r="B130" t="str">
        <f>PROPER(VLOOKUP(C130,'Datenbank Holds'!B:AI,26,FALSE))</f>
        <v>102,34</v>
      </c>
      <c r="C130" s="54" t="s">
        <v>375</v>
      </c>
      <c r="D130" s="49" t="str">
        <f>PROPER(VLOOKUP(C130,'Datenbank Holds'!B:C,2,FALSE))</f>
        <v>Deep Water</v>
      </c>
      <c r="E130" s="1">
        <f>SUM(HOLDS!G139:W139)</f>
        <v>0</v>
      </c>
      <c r="F130" s="5">
        <f>$E130*'Datenbank Holds'!H132</f>
        <v>0</v>
      </c>
      <c r="G130" s="5">
        <f>$E130*'Datenbank Holds'!I132</f>
        <v>0</v>
      </c>
      <c r="H130" s="5">
        <f>$E130*'Datenbank Holds'!J132</f>
        <v>0</v>
      </c>
      <c r="I130" s="5">
        <f>$E130*'Datenbank Holds'!K132</f>
        <v>0</v>
      </c>
      <c r="J130" s="5">
        <f>$E130*'Datenbank Holds'!L132</f>
        <v>0</v>
      </c>
      <c r="K130" s="5">
        <f>$E130*'Datenbank Holds'!M132</f>
        <v>0</v>
      </c>
      <c r="L130" s="5">
        <f>$E130*'Datenbank Holds'!N132</f>
        <v>0</v>
      </c>
      <c r="M130" s="5">
        <f>$E130*'Datenbank Holds'!O132</f>
        <v>0</v>
      </c>
      <c r="N130" s="5">
        <f>$E130*'Datenbank Holds'!P132</f>
        <v>0</v>
      </c>
      <c r="O130" s="5">
        <f>$E130*'Datenbank Holds'!Q132</f>
        <v>0</v>
      </c>
      <c r="P130" s="5">
        <f>$E130*'Datenbank Holds'!R132</f>
        <v>0</v>
      </c>
      <c r="Q130" s="5">
        <f>$E130*'Datenbank Holds'!S132</f>
        <v>0</v>
      </c>
      <c r="R130" s="5">
        <f>$E130*'Datenbank Holds'!T132</f>
        <v>0</v>
      </c>
      <c r="S130" s="5">
        <f>$E130*'Datenbank Holds'!U132</f>
        <v>0</v>
      </c>
      <c r="T130" s="5">
        <f>$E130*'Datenbank Holds'!V132</f>
        <v>0</v>
      </c>
      <c r="U130" s="5">
        <f>$E130*'Datenbank Holds'!W132</f>
        <v>0</v>
      </c>
      <c r="V130" s="5">
        <f>$E130*'Datenbank Holds'!X132</f>
        <v>0</v>
      </c>
      <c r="Y130">
        <f>HOLDS!G139*HOLDS!$E139</f>
        <v>0</v>
      </c>
      <c r="Z130">
        <f>HOLDS!H139*HOLDS!$E139</f>
        <v>0</v>
      </c>
      <c r="AA130">
        <f>HOLDS!I139*HOLDS!$E139</f>
        <v>0</v>
      </c>
      <c r="AB130">
        <f>HOLDS!J139*HOLDS!$E139</f>
        <v>0</v>
      </c>
      <c r="AC130">
        <f>HOLDS!K139*HOLDS!$E139</f>
        <v>0</v>
      </c>
      <c r="AD130">
        <f>HOLDS!L139*HOLDS!$E139</f>
        <v>0</v>
      </c>
      <c r="AE130">
        <f>HOLDS!M139*HOLDS!$E139</f>
        <v>0</v>
      </c>
      <c r="AF130">
        <f>HOLDS!N139*HOLDS!$E139</f>
        <v>0</v>
      </c>
      <c r="AG130">
        <f>HOLDS!O139*HOLDS!$E139</f>
        <v>0</v>
      </c>
      <c r="AH130">
        <f>HOLDS!P139*HOLDS!$E139</f>
        <v>0</v>
      </c>
      <c r="AI130">
        <f>HOLDS!Q139*HOLDS!$E139</f>
        <v>0</v>
      </c>
      <c r="AJ130">
        <f>HOLDS!R139*HOLDS!$E139</f>
        <v>0</v>
      </c>
      <c r="AK130">
        <f>HOLDS!S139*HOLDS!$E139</f>
        <v>0</v>
      </c>
      <c r="AL130">
        <f>HOLDS!T139*HOLDS!$E139</f>
        <v>0</v>
      </c>
      <c r="AM130">
        <f>HOLDS!U139*HOLDS!$E139</f>
        <v>0</v>
      </c>
      <c r="AN130">
        <f>HOLDS!V139*HOLDS!$E139</f>
        <v>0</v>
      </c>
      <c r="AO130">
        <f>HOLDS!W139*HOLDS!$E139</f>
        <v>0</v>
      </c>
      <c r="AR130">
        <f>SUM(HOLDS!G139:W139)*'Datenbank Holds'!AA132</f>
        <v>0</v>
      </c>
      <c r="AS130">
        <f>SUM(HOLDS!G139:W139)*'Datenbank Holds'!AC132</f>
        <v>0</v>
      </c>
      <c r="AV130">
        <f>SUM(HOLDS!G139:W139)*'Datenbank Holds'!AF132</f>
        <v>0</v>
      </c>
    </row>
    <row r="131" spans="2:48" ht="19.5" thickBot="1" x14ac:dyDescent="0.35">
      <c r="B131" t="str">
        <f>PROPER(VLOOKUP(C131,'Datenbank Holds'!B:AI,26,FALSE))</f>
        <v>77,35</v>
      </c>
      <c r="C131" s="54" t="s">
        <v>407</v>
      </c>
      <c r="D131" s="49" t="str">
        <f>PROPER(VLOOKUP(C131,'Datenbank Holds'!B:C,2,FALSE))</f>
        <v>Ants 1</v>
      </c>
      <c r="E131" s="1">
        <f>SUM(HOLDS!G140:W140)</f>
        <v>0</v>
      </c>
      <c r="F131" s="5">
        <f>$E131*'Datenbank Holds'!H133</f>
        <v>0</v>
      </c>
      <c r="G131" s="5">
        <f>$E131*'Datenbank Holds'!I133</f>
        <v>0</v>
      </c>
      <c r="H131" s="5">
        <f>$E131*'Datenbank Holds'!J133</f>
        <v>0</v>
      </c>
      <c r="I131" s="5">
        <f>$E131*'Datenbank Holds'!K133</f>
        <v>0</v>
      </c>
      <c r="J131" s="5">
        <f>$E131*'Datenbank Holds'!L133</f>
        <v>0</v>
      </c>
      <c r="K131" s="5">
        <f>$E131*'Datenbank Holds'!M133</f>
        <v>0</v>
      </c>
      <c r="L131" s="5">
        <f>$E131*'Datenbank Holds'!N133</f>
        <v>0</v>
      </c>
      <c r="M131" s="5">
        <f>$E131*'Datenbank Holds'!O133</f>
        <v>0</v>
      </c>
      <c r="N131" s="5">
        <f>$E131*'Datenbank Holds'!P133</f>
        <v>0</v>
      </c>
      <c r="O131" s="5">
        <f>$E131*'Datenbank Holds'!Q133</f>
        <v>0</v>
      </c>
      <c r="P131" s="5">
        <f>$E131*'Datenbank Holds'!R133</f>
        <v>0</v>
      </c>
      <c r="Q131" s="5">
        <f>$E131*'Datenbank Holds'!S133</f>
        <v>0</v>
      </c>
      <c r="R131" s="5">
        <f>$E131*'Datenbank Holds'!T133</f>
        <v>0</v>
      </c>
      <c r="S131" s="5">
        <f>$E131*'Datenbank Holds'!U133</f>
        <v>0</v>
      </c>
      <c r="T131" s="5">
        <f>$E131*'Datenbank Holds'!V133</f>
        <v>0</v>
      </c>
      <c r="U131" s="5">
        <f>$E131*'Datenbank Holds'!W133</f>
        <v>0</v>
      </c>
      <c r="V131" s="5">
        <f>$E131*'Datenbank Holds'!X133</f>
        <v>0</v>
      </c>
      <c r="Y131">
        <f>HOLDS!G140*HOLDS!$E140</f>
        <v>0</v>
      </c>
      <c r="Z131">
        <f>HOLDS!H140*HOLDS!$E140</f>
        <v>0</v>
      </c>
      <c r="AA131">
        <f>HOLDS!I140*HOLDS!$E140</f>
        <v>0</v>
      </c>
      <c r="AB131">
        <f>HOLDS!J140*HOLDS!$E140</f>
        <v>0</v>
      </c>
      <c r="AC131">
        <f>HOLDS!K140*HOLDS!$E140</f>
        <v>0</v>
      </c>
      <c r="AD131">
        <f>HOLDS!L140*HOLDS!$E140</f>
        <v>0</v>
      </c>
      <c r="AE131">
        <f>HOLDS!M140*HOLDS!$E140</f>
        <v>0</v>
      </c>
      <c r="AF131">
        <f>HOLDS!N140*HOLDS!$E140</f>
        <v>0</v>
      </c>
      <c r="AG131">
        <f>HOLDS!O140*HOLDS!$E140</f>
        <v>0</v>
      </c>
      <c r="AH131">
        <f>HOLDS!P140*HOLDS!$E140</f>
        <v>0</v>
      </c>
      <c r="AI131">
        <f>HOLDS!Q140*HOLDS!$E140</f>
        <v>0</v>
      </c>
      <c r="AJ131">
        <f>HOLDS!R140*HOLDS!$E140</f>
        <v>0</v>
      </c>
      <c r="AK131">
        <f>HOLDS!S140*HOLDS!$E140</f>
        <v>0</v>
      </c>
      <c r="AL131">
        <f>HOLDS!T140*HOLDS!$E140</f>
        <v>0</v>
      </c>
      <c r="AM131">
        <f>HOLDS!U140*HOLDS!$E140</f>
        <v>0</v>
      </c>
      <c r="AN131">
        <f>HOLDS!V140*HOLDS!$E140</f>
        <v>0</v>
      </c>
      <c r="AO131">
        <f>HOLDS!W140*HOLDS!$E140</f>
        <v>0</v>
      </c>
      <c r="AR131">
        <f>SUM(HOLDS!G140:W140)*'Datenbank Holds'!AA133</f>
        <v>0</v>
      </c>
      <c r="AS131">
        <f>SUM(HOLDS!G140:W140)*'Datenbank Holds'!AC133</f>
        <v>0</v>
      </c>
      <c r="AV131">
        <f>SUM(HOLDS!G140:W140)*'Datenbank Holds'!AF133</f>
        <v>0</v>
      </c>
    </row>
    <row r="132" spans="2:48" ht="19.5" thickBot="1" x14ac:dyDescent="0.35">
      <c r="B132" t="str">
        <f>PROPER(VLOOKUP(C132,'Datenbank Holds'!B:AI,26,FALSE))</f>
        <v>47,6</v>
      </c>
      <c r="C132" s="54" t="s">
        <v>408</v>
      </c>
      <c r="D132" s="49" t="str">
        <f>PROPER(VLOOKUP(C132,'Datenbank Holds'!B:C,2,FALSE))</f>
        <v>Ants 2</v>
      </c>
      <c r="E132" s="1">
        <f>SUM(HOLDS!G141:W141)</f>
        <v>0</v>
      </c>
      <c r="F132" s="5">
        <f>$E132*'Datenbank Holds'!H134</f>
        <v>0</v>
      </c>
      <c r="G132" s="5">
        <f>$E132*'Datenbank Holds'!I134</f>
        <v>0</v>
      </c>
      <c r="H132" s="5">
        <f>$E132*'Datenbank Holds'!J134</f>
        <v>0</v>
      </c>
      <c r="I132" s="5">
        <f>$E132*'Datenbank Holds'!K134</f>
        <v>0</v>
      </c>
      <c r="J132" s="5">
        <f>$E132*'Datenbank Holds'!L134</f>
        <v>0</v>
      </c>
      <c r="K132" s="5">
        <f>$E132*'Datenbank Holds'!M134</f>
        <v>0</v>
      </c>
      <c r="L132" s="5">
        <f>$E132*'Datenbank Holds'!N134</f>
        <v>0</v>
      </c>
      <c r="M132" s="5">
        <f>$E132*'Datenbank Holds'!O134</f>
        <v>0</v>
      </c>
      <c r="N132" s="5">
        <f>$E132*'Datenbank Holds'!P134</f>
        <v>0</v>
      </c>
      <c r="O132" s="5">
        <f>$E132*'Datenbank Holds'!Q134</f>
        <v>0</v>
      </c>
      <c r="P132" s="5">
        <f>$E132*'Datenbank Holds'!R134</f>
        <v>0</v>
      </c>
      <c r="Q132" s="5">
        <f>$E132*'Datenbank Holds'!S134</f>
        <v>0</v>
      </c>
      <c r="R132" s="5">
        <f>$E132*'Datenbank Holds'!T134</f>
        <v>0</v>
      </c>
      <c r="S132" s="5">
        <f>$E132*'Datenbank Holds'!U134</f>
        <v>0</v>
      </c>
      <c r="T132" s="5">
        <f>$E132*'Datenbank Holds'!V134</f>
        <v>0</v>
      </c>
      <c r="U132" s="5">
        <f>$E132*'Datenbank Holds'!W134</f>
        <v>0</v>
      </c>
      <c r="V132" s="5">
        <f>$E132*'Datenbank Holds'!X134</f>
        <v>0</v>
      </c>
      <c r="Y132">
        <f>HOLDS!G141*HOLDS!$E141</f>
        <v>0</v>
      </c>
      <c r="Z132">
        <f>HOLDS!H141*HOLDS!$E141</f>
        <v>0</v>
      </c>
      <c r="AA132">
        <f>HOLDS!I141*HOLDS!$E141</f>
        <v>0</v>
      </c>
      <c r="AB132">
        <f>HOLDS!J141*HOLDS!$E141</f>
        <v>0</v>
      </c>
      <c r="AC132">
        <f>HOLDS!K141*HOLDS!$E141</f>
        <v>0</v>
      </c>
      <c r="AD132">
        <f>HOLDS!L141*HOLDS!$E141</f>
        <v>0</v>
      </c>
      <c r="AE132">
        <f>HOLDS!M141*HOLDS!$E141</f>
        <v>0</v>
      </c>
      <c r="AF132">
        <f>HOLDS!N141*HOLDS!$E141</f>
        <v>0</v>
      </c>
      <c r="AG132">
        <f>HOLDS!O141*HOLDS!$E141</f>
        <v>0</v>
      </c>
      <c r="AH132">
        <f>HOLDS!P141*HOLDS!$E141</f>
        <v>0</v>
      </c>
      <c r="AI132">
        <f>HOLDS!Q141*HOLDS!$E141</f>
        <v>0</v>
      </c>
      <c r="AJ132">
        <f>HOLDS!R141*HOLDS!$E141</f>
        <v>0</v>
      </c>
      <c r="AK132">
        <f>HOLDS!S141*HOLDS!$E141</f>
        <v>0</v>
      </c>
      <c r="AL132">
        <f>HOLDS!T141*HOLDS!$E141</f>
        <v>0</v>
      </c>
      <c r="AM132">
        <f>HOLDS!U141*HOLDS!$E141</f>
        <v>0</v>
      </c>
      <c r="AN132">
        <f>HOLDS!V141*HOLDS!$E141</f>
        <v>0</v>
      </c>
      <c r="AO132">
        <f>HOLDS!W141*HOLDS!$E141</f>
        <v>0</v>
      </c>
      <c r="AR132">
        <f>SUM(HOLDS!G141:W141)*'Datenbank Holds'!AA134</f>
        <v>0</v>
      </c>
      <c r="AS132">
        <f>SUM(HOLDS!G141:W141)*'Datenbank Holds'!AC134</f>
        <v>0</v>
      </c>
      <c r="AV132">
        <f>SUM(HOLDS!G141:W141)*'Datenbank Holds'!AF134</f>
        <v>0</v>
      </c>
    </row>
    <row r="133" spans="2:48" ht="19.5" thickBot="1" x14ac:dyDescent="0.35">
      <c r="B133" t="str">
        <f>PROPER(VLOOKUP(C133,'Datenbank Holds'!B:AI,26,FALSE))</f>
        <v>73,78</v>
      </c>
      <c r="C133" s="54" t="s">
        <v>65</v>
      </c>
      <c r="D133" s="49" t="str">
        <f>PROPER(VLOOKUP(C133,'Datenbank Holds'!B:C,2,FALSE))</f>
        <v>Ants 3</v>
      </c>
      <c r="E133" s="1">
        <f>SUM(HOLDS!G142:W142)</f>
        <v>0</v>
      </c>
      <c r="F133" s="5">
        <f>$E133*'Datenbank Holds'!H135</f>
        <v>0</v>
      </c>
      <c r="G133" s="5">
        <f>$E133*'Datenbank Holds'!I135</f>
        <v>0</v>
      </c>
      <c r="H133" s="5">
        <f>$E133*'Datenbank Holds'!J135</f>
        <v>0</v>
      </c>
      <c r="I133" s="5">
        <f>$E133*'Datenbank Holds'!K135</f>
        <v>0</v>
      </c>
      <c r="J133" s="5">
        <f>$E133*'Datenbank Holds'!L135</f>
        <v>0</v>
      </c>
      <c r="K133" s="5">
        <f>$E133*'Datenbank Holds'!M135</f>
        <v>0</v>
      </c>
      <c r="L133" s="5">
        <f>$E133*'Datenbank Holds'!N135</f>
        <v>0</v>
      </c>
      <c r="M133" s="5">
        <f>$E133*'Datenbank Holds'!O135</f>
        <v>0</v>
      </c>
      <c r="N133" s="5">
        <f>$E133*'Datenbank Holds'!P135</f>
        <v>0</v>
      </c>
      <c r="O133" s="5">
        <f>$E133*'Datenbank Holds'!Q135</f>
        <v>0</v>
      </c>
      <c r="P133" s="5">
        <f>$E133*'Datenbank Holds'!R135</f>
        <v>0</v>
      </c>
      <c r="Q133" s="5">
        <f>$E133*'Datenbank Holds'!S135</f>
        <v>0</v>
      </c>
      <c r="R133" s="5">
        <f>$E133*'Datenbank Holds'!T135</f>
        <v>0</v>
      </c>
      <c r="S133" s="5">
        <f>$E133*'Datenbank Holds'!U135</f>
        <v>0</v>
      </c>
      <c r="T133" s="5">
        <f>$E133*'Datenbank Holds'!V135</f>
        <v>0</v>
      </c>
      <c r="U133" s="5">
        <f>$E133*'Datenbank Holds'!W135</f>
        <v>0</v>
      </c>
      <c r="V133" s="5">
        <f>$E133*'Datenbank Holds'!X135</f>
        <v>0</v>
      </c>
      <c r="Y133">
        <f>HOLDS!G142*HOLDS!$E142</f>
        <v>0</v>
      </c>
      <c r="Z133">
        <f>HOLDS!H142*HOLDS!$E142</f>
        <v>0</v>
      </c>
      <c r="AA133">
        <f>HOLDS!I142*HOLDS!$E142</f>
        <v>0</v>
      </c>
      <c r="AB133">
        <f>HOLDS!J142*HOLDS!$E142</f>
        <v>0</v>
      </c>
      <c r="AC133">
        <f>HOLDS!K142*HOLDS!$E142</f>
        <v>0</v>
      </c>
      <c r="AD133">
        <f>HOLDS!L142*HOLDS!$E142</f>
        <v>0</v>
      </c>
      <c r="AE133">
        <f>HOLDS!M142*HOLDS!$E142</f>
        <v>0</v>
      </c>
      <c r="AF133">
        <f>HOLDS!N142*HOLDS!$E142</f>
        <v>0</v>
      </c>
      <c r="AG133">
        <f>HOLDS!O142*HOLDS!$E142</f>
        <v>0</v>
      </c>
      <c r="AH133">
        <f>HOLDS!P142*HOLDS!$E142</f>
        <v>0</v>
      </c>
      <c r="AI133">
        <f>HOLDS!Q142*HOLDS!$E142</f>
        <v>0</v>
      </c>
      <c r="AJ133">
        <f>HOLDS!R142*HOLDS!$E142</f>
        <v>0</v>
      </c>
      <c r="AK133">
        <f>HOLDS!S142*HOLDS!$E142</f>
        <v>0</v>
      </c>
      <c r="AL133">
        <f>HOLDS!T142*HOLDS!$E142</f>
        <v>0</v>
      </c>
      <c r="AM133">
        <f>HOLDS!U142*HOLDS!$E142</f>
        <v>0</v>
      </c>
      <c r="AN133">
        <f>HOLDS!V142*HOLDS!$E142</f>
        <v>0</v>
      </c>
      <c r="AO133">
        <f>HOLDS!W142*HOLDS!$E142</f>
        <v>0</v>
      </c>
      <c r="AR133">
        <f>SUM(HOLDS!G142:W142)*'Datenbank Holds'!AA135</f>
        <v>0</v>
      </c>
      <c r="AS133">
        <f>SUM(HOLDS!G142:W142)*'Datenbank Holds'!AC135</f>
        <v>0</v>
      </c>
      <c r="AV133">
        <f>SUM(HOLDS!G142:W142)*'Datenbank Holds'!AF135</f>
        <v>0</v>
      </c>
    </row>
    <row r="134" spans="2:48" ht="19.5" thickBot="1" x14ac:dyDescent="0.35">
      <c r="B134" t="str">
        <f>PROPER(VLOOKUP(C134,'Datenbank Holds'!B:AI,26,FALSE))</f>
        <v>71,4</v>
      </c>
      <c r="C134" s="54" t="s">
        <v>94</v>
      </c>
      <c r="D134" s="49" t="str">
        <f>PROPER(VLOOKUP(C134,'Datenbank Holds'!B:C,2,FALSE))</f>
        <v>Ants 4</v>
      </c>
      <c r="E134" s="1">
        <f>SUM(HOLDS!G143:W143)</f>
        <v>0</v>
      </c>
      <c r="F134" s="5">
        <f>$E134*'Datenbank Holds'!H136</f>
        <v>0</v>
      </c>
      <c r="G134" s="5">
        <f>$E134*'Datenbank Holds'!I136</f>
        <v>0</v>
      </c>
      <c r="H134" s="5">
        <f>$E134*'Datenbank Holds'!J136</f>
        <v>0</v>
      </c>
      <c r="I134" s="5">
        <f>$E134*'Datenbank Holds'!K136</f>
        <v>0</v>
      </c>
      <c r="J134" s="5">
        <f>$E134*'Datenbank Holds'!L136</f>
        <v>0</v>
      </c>
      <c r="K134" s="5">
        <f>$E134*'Datenbank Holds'!M136</f>
        <v>0</v>
      </c>
      <c r="L134" s="5">
        <f>$E134*'Datenbank Holds'!N136</f>
        <v>0</v>
      </c>
      <c r="M134" s="5">
        <f>$E134*'Datenbank Holds'!O136</f>
        <v>0</v>
      </c>
      <c r="N134" s="5">
        <f>$E134*'Datenbank Holds'!P136</f>
        <v>0</v>
      </c>
      <c r="O134" s="5">
        <f>$E134*'Datenbank Holds'!Q136</f>
        <v>0</v>
      </c>
      <c r="P134" s="5">
        <f>$E134*'Datenbank Holds'!R136</f>
        <v>0</v>
      </c>
      <c r="Q134" s="5">
        <f>$E134*'Datenbank Holds'!S136</f>
        <v>0</v>
      </c>
      <c r="R134" s="5">
        <f>$E134*'Datenbank Holds'!T136</f>
        <v>0</v>
      </c>
      <c r="S134" s="5">
        <f>$E134*'Datenbank Holds'!U136</f>
        <v>0</v>
      </c>
      <c r="T134" s="5">
        <f>$E134*'Datenbank Holds'!V136</f>
        <v>0</v>
      </c>
      <c r="U134" s="5">
        <f>$E134*'Datenbank Holds'!W136</f>
        <v>0</v>
      </c>
      <c r="V134" s="5">
        <f>$E134*'Datenbank Holds'!X136</f>
        <v>0</v>
      </c>
      <c r="Y134">
        <f>HOLDS!G143*HOLDS!$E143</f>
        <v>0</v>
      </c>
      <c r="Z134">
        <f>HOLDS!H143*HOLDS!$E143</f>
        <v>0</v>
      </c>
      <c r="AA134">
        <f>HOLDS!I143*HOLDS!$E143</f>
        <v>0</v>
      </c>
      <c r="AB134">
        <f>HOLDS!J143*HOLDS!$E143</f>
        <v>0</v>
      </c>
      <c r="AC134">
        <f>HOLDS!K143*HOLDS!$E143</f>
        <v>0</v>
      </c>
      <c r="AD134">
        <f>HOLDS!L143*HOLDS!$E143</f>
        <v>0</v>
      </c>
      <c r="AE134">
        <f>HOLDS!M143*HOLDS!$E143</f>
        <v>0</v>
      </c>
      <c r="AF134">
        <f>HOLDS!N143*HOLDS!$E143</f>
        <v>0</v>
      </c>
      <c r="AG134">
        <f>HOLDS!O143*HOLDS!$E143</f>
        <v>0</v>
      </c>
      <c r="AH134">
        <f>HOLDS!P143*HOLDS!$E143</f>
        <v>0</v>
      </c>
      <c r="AI134">
        <f>HOLDS!Q143*HOLDS!$E143</f>
        <v>0</v>
      </c>
      <c r="AJ134">
        <f>HOLDS!R143*HOLDS!$E143</f>
        <v>0</v>
      </c>
      <c r="AK134">
        <f>HOLDS!S143*HOLDS!$E143</f>
        <v>0</v>
      </c>
      <c r="AL134">
        <f>HOLDS!T143*HOLDS!$E143</f>
        <v>0</v>
      </c>
      <c r="AM134">
        <f>HOLDS!U143*HOLDS!$E143</f>
        <v>0</v>
      </c>
      <c r="AN134">
        <f>HOLDS!V143*HOLDS!$E143</f>
        <v>0</v>
      </c>
      <c r="AO134">
        <f>HOLDS!W143*HOLDS!$E143</f>
        <v>0</v>
      </c>
      <c r="AR134">
        <f>SUM(HOLDS!G143:W143)*'Datenbank Holds'!AA136</f>
        <v>0</v>
      </c>
      <c r="AS134">
        <f>SUM(HOLDS!G143:W143)*'Datenbank Holds'!AC136</f>
        <v>0</v>
      </c>
      <c r="AV134">
        <f>SUM(HOLDS!G143:W143)*'Datenbank Holds'!AF136</f>
        <v>0</v>
      </c>
    </row>
    <row r="135" spans="2:48" ht="19.5" thickBot="1" x14ac:dyDescent="0.35">
      <c r="B135" t="str">
        <f>PROPER(VLOOKUP(C135,'Datenbank Holds'!B:AI,26,FALSE))</f>
        <v>38,08</v>
      </c>
      <c r="C135" s="54" t="s">
        <v>64</v>
      </c>
      <c r="D135" s="49" t="str">
        <f>PROPER(VLOOKUP(C135,'Datenbank Holds'!B:C,2,FALSE))</f>
        <v>Blaze (Pu)</v>
      </c>
      <c r="E135" s="1">
        <f>SUM(HOLDS!G144:W144)</f>
        <v>0</v>
      </c>
      <c r="F135" s="5">
        <f>$E135*'Datenbank Holds'!H137</f>
        <v>0</v>
      </c>
      <c r="G135" s="5">
        <f>$E135*'Datenbank Holds'!I137</f>
        <v>0</v>
      </c>
      <c r="H135" s="5">
        <f>$E135*'Datenbank Holds'!J137</f>
        <v>0</v>
      </c>
      <c r="I135" s="5">
        <f>$E135*'Datenbank Holds'!K137</f>
        <v>0</v>
      </c>
      <c r="J135" s="5">
        <f>$E135*'Datenbank Holds'!L137</f>
        <v>0</v>
      </c>
      <c r="K135" s="5">
        <f>$E135*'Datenbank Holds'!M137</f>
        <v>0</v>
      </c>
      <c r="L135" s="5">
        <f>$E135*'Datenbank Holds'!N137</f>
        <v>0</v>
      </c>
      <c r="M135" s="5">
        <f>$E135*'Datenbank Holds'!O137</f>
        <v>0</v>
      </c>
      <c r="N135" s="5">
        <f>$E135*'Datenbank Holds'!P137</f>
        <v>0</v>
      </c>
      <c r="O135" s="5">
        <f>$E135*'Datenbank Holds'!Q137</f>
        <v>0</v>
      </c>
      <c r="P135" s="5">
        <f>$E135*'Datenbank Holds'!R137</f>
        <v>0</v>
      </c>
      <c r="Q135" s="5">
        <f>$E135*'Datenbank Holds'!S137</f>
        <v>0</v>
      </c>
      <c r="R135" s="5">
        <f>$E135*'Datenbank Holds'!T137</f>
        <v>0</v>
      </c>
      <c r="S135" s="5">
        <f>$E135*'Datenbank Holds'!U137</f>
        <v>0</v>
      </c>
      <c r="T135" s="5">
        <f>$E135*'Datenbank Holds'!V137</f>
        <v>0</v>
      </c>
      <c r="U135" s="5">
        <f>$E135*'Datenbank Holds'!W137</f>
        <v>0</v>
      </c>
      <c r="V135" s="5">
        <f>$E135*'Datenbank Holds'!X137</f>
        <v>0</v>
      </c>
      <c r="Y135">
        <f>HOLDS!G144*HOLDS!$E144</f>
        <v>0</v>
      </c>
      <c r="Z135">
        <f>HOLDS!H144*HOLDS!$E144</f>
        <v>0</v>
      </c>
      <c r="AA135">
        <f>HOLDS!I144*HOLDS!$E144</f>
        <v>0</v>
      </c>
      <c r="AB135">
        <f>HOLDS!J144*HOLDS!$E144</f>
        <v>0</v>
      </c>
      <c r="AC135">
        <f>HOLDS!K144*HOLDS!$E144</f>
        <v>0</v>
      </c>
      <c r="AD135">
        <f>HOLDS!L144*HOLDS!$E144</f>
        <v>0</v>
      </c>
      <c r="AE135">
        <f>HOLDS!M144*HOLDS!$E144</f>
        <v>0</v>
      </c>
      <c r="AF135">
        <f>HOLDS!N144*HOLDS!$E144</f>
        <v>0</v>
      </c>
      <c r="AG135">
        <f>HOLDS!O144*HOLDS!$E144</f>
        <v>0</v>
      </c>
      <c r="AH135">
        <f>HOLDS!P144*HOLDS!$E144</f>
        <v>0</v>
      </c>
      <c r="AI135">
        <f>HOLDS!Q144*HOLDS!$E144</f>
        <v>0</v>
      </c>
      <c r="AJ135">
        <f>HOLDS!R144*HOLDS!$E144</f>
        <v>0</v>
      </c>
      <c r="AK135">
        <f>HOLDS!S144*HOLDS!$E144</f>
        <v>0</v>
      </c>
      <c r="AL135">
        <f>HOLDS!T144*HOLDS!$E144</f>
        <v>0</v>
      </c>
      <c r="AM135">
        <f>HOLDS!U144*HOLDS!$E144</f>
        <v>0</v>
      </c>
      <c r="AN135">
        <f>HOLDS!V144*HOLDS!$E144</f>
        <v>0</v>
      </c>
      <c r="AO135">
        <f>HOLDS!W144*HOLDS!$E144</f>
        <v>0</v>
      </c>
      <c r="AR135">
        <f>SUM(HOLDS!G144:W144)*'Datenbank Holds'!AA137</f>
        <v>0</v>
      </c>
      <c r="AS135">
        <f>SUM(HOLDS!G144:W144)*'Datenbank Holds'!AC137</f>
        <v>0</v>
      </c>
      <c r="AV135">
        <f>SUM(HOLDS!G144:W144)*'Datenbank Holds'!AF137</f>
        <v>0</v>
      </c>
    </row>
    <row r="136" spans="2:48" ht="19.5" thickBot="1" x14ac:dyDescent="0.35">
      <c r="B136" t="str">
        <f>PROPER(VLOOKUP(C136,'Datenbank Holds'!B:AI,26,FALSE))</f>
        <v>117,81</v>
      </c>
      <c r="C136" s="54" t="s">
        <v>92</v>
      </c>
      <c r="D136" s="49" t="str">
        <f>PROPER(VLOOKUP(C136,'Datenbank Holds'!B:C,2,FALSE))</f>
        <v>Worm Pinches</v>
      </c>
      <c r="E136" s="1">
        <f>SUM(HOLDS!G145:W145)</f>
        <v>0</v>
      </c>
      <c r="F136" s="5">
        <f>$E136*'Datenbank Holds'!H138</f>
        <v>0</v>
      </c>
      <c r="G136" s="5">
        <f>$E136*'Datenbank Holds'!I138</f>
        <v>0</v>
      </c>
      <c r="H136" s="5">
        <f>$E136*'Datenbank Holds'!J138</f>
        <v>0</v>
      </c>
      <c r="I136" s="5">
        <f>$E136*'Datenbank Holds'!K138</f>
        <v>0</v>
      </c>
      <c r="J136" s="5">
        <f>$E136*'Datenbank Holds'!L138</f>
        <v>0</v>
      </c>
      <c r="K136" s="5">
        <f>$E136*'Datenbank Holds'!M138</f>
        <v>0</v>
      </c>
      <c r="L136" s="5">
        <f>$E136*'Datenbank Holds'!N138</f>
        <v>0</v>
      </c>
      <c r="M136" s="5">
        <f>$E136*'Datenbank Holds'!O138</f>
        <v>0</v>
      </c>
      <c r="N136" s="5">
        <f>$E136*'Datenbank Holds'!P138</f>
        <v>0</v>
      </c>
      <c r="O136" s="5">
        <f>$E136*'Datenbank Holds'!Q138</f>
        <v>0</v>
      </c>
      <c r="P136" s="5">
        <f>$E136*'Datenbank Holds'!R138</f>
        <v>0</v>
      </c>
      <c r="Q136" s="5">
        <f>$E136*'Datenbank Holds'!S138</f>
        <v>0</v>
      </c>
      <c r="R136" s="5">
        <f>$E136*'Datenbank Holds'!T138</f>
        <v>0</v>
      </c>
      <c r="S136" s="5">
        <f>$E136*'Datenbank Holds'!U138</f>
        <v>0</v>
      </c>
      <c r="T136" s="5">
        <f>$E136*'Datenbank Holds'!V138</f>
        <v>0</v>
      </c>
      <c r="U136" s="5">
        <f>$E136*'Datenbank Holds'!W138</f>
        <v>0</v>
      </c>
      <c r="V136" s="5">
        <f>$E136*'Datenbank Holds'!X138</f>
        <v>0</v>
      </c>
      <c r="Y136">
        <f>HOLDS!G145*HOLDS!$E145</f>
        <v>0</v>
      </c>
      <c r="Z136">
        <f>HOLDS!H145*HOLDS!$E145</f>
        <v>0</v>
      </c>
      <c r="AA136">
        <f>HOLDS!I145*HOLDS!$E145</f>
        <v>0</v>
      </c>
      <c r="AB136">
        <f>HOLDS!J145*HOLDS!$E145</f>
        <v>0</v>
      </c>
      <c r="AC136">
        <f>HOLDS!K145*HOLDS!$E145</f>
        <v>0</v>
      </c>
      <c r="AD136">
        <f>HOLDS!L145*HOLDS!$E145</f>
        <v>0</v>
      </c>
      <c r="AE136">
        <f>HOLDS!M145*HOLDS!$E145</f>
        <v>0</v>
      </c>
      <c r="AF136">
        <f>HOLDS!N145*HOLDS!$E145</f>
        <v>0</v>
      </c>
      <c r="AG136">
        <f>HOLDS!O145*HOLDS!$E145</f>
        <v>0</v>
      </c>
      <c r="AH136">
        <f>HOLDS!P145*HOLDS!$E145</f>
        <v>0</v>
      </c>
      <c r="AI136">
        <f>HOLDS!Q145*HOLDS!$E145</f>
        <v>0</v>
      </c>
      <c r="AJ136">
        <f>HOLDS!R145*HOLDS!$E145</f>
        <v>0</v>
      </c>
      <c r="AK136">
        <f>HOLDS!S145*HOLDS!$E145</f>
        <v>0</v>
      </c>
      <c r="AL136">
        <f>HOLDS!T145*HOLDS!$E145</f>
        <v>0</v>
      </c>
      <c r="AM136">
        <f>HOLDS!U145*HOLDS!$E145</f>
        <v>0</v>
      </c>
      <c r="AN136">
        <f>HOLDS!V145*HOLDS!$E145</f>
        <v>0</v>
      </c>
      <c r="AO136">
        <f>HOLDS!W145*HOLDS!$E145</f>
        <v>0</v>
      </c>
      <c r="AR136">
        <f>SUM(HOLDS!G145:W145)*'Datenbank Holds'!AA138</f>
        <v>0</v>
      </c>
      <c r="AS136">
        <f>SUM(HOLDS!G145:W145)*'Datenbank Holds'!AC138</f>
        <v>0</v>
      </c>
      <c r="AV136">
        <f>SUM(HOLDS!G145:W145)*'Datenbank Holds'!AF138</f>
        <v>0</v>
      </c>
    </row>
    <row r="137" spans="2:48" ht="19.5" thickBot="1" x14ac:dyDescent="0.35">
      <c r="B137" t="str">
        <f>PROPER(VLOOKUP(C137,'Datenbank Holds'!B:AI,26,FALSE))</f>
        <v>45,22</v>
      </c>
      <c r="C137" s="54" t="s">
        <v>72</v>
      </c>
      <c r="D137" s="49" t="str">
        <f>PROPER(VLOOKUP(C137,'Datenbank Holds'!B:C,2,FALSE))</f>
        <v>Crazy Gibbon</v>
      </c>
      <c r="E137" s="1">
        <f>SUM(HOLDS!G146:W146)</f>
        <v>0</v>
      </c>
      <c r="F137" s="5">
        <f>$E137*'Datenbank Holds'!H139</f>
        <v>0</v>
      </c>
      <c r="G137" s="5">
        <f>$E137*'Datenbank Holds'!I139</f>
        <v>0</v>
      </c>
      <c r="H137" s="5">
        <f>$E137*'Datenbank Holds'!J139</f>
        <v>0</v>
      </c>
      <c r="I137" s="5">
        <f>$E137*'Datenbank Holds'!K139</f>
        <v>0</v>
      </c>
      <c r="J137" s="5">
        <f>$E137*'Datenbank Holds'!L139</f>
        <v>0</v>
      </c>
      <c r="K137" s="5">
        <f>$E137*'Datenbank Holds'!M139</f>
        <v>0</v>
      </c>
      <c r="L137" s="5">
        <f>$E137*'Datenbank Holds'!N139</f>
        <v>0</v>
      </c>
      <c r="M137" s="5">
        <f>$E137*'Datenbank Holds'!O139</f>
        <v>0</v>
      </c>
      <c r="N137" s="5">
        <f>$E137*'Datenbank Holds'!P139</f>
        <v>0</v>
      </c>
      <c r="O137" s="5">
        <f>$E137*'Datenbank Holds'!Q139</f>
        <v>0</v>
      </c>
      <c r="P137" s="5">
        <f>$E137*'Datenbank Holds'!R139</f>
        <v>0</v>
      </c>
      <c r="Q137" s="5">
        <f>$E137*'Datenbank Holds'!S139</f>
        <v>0</v>
      </c>
      <c r="R137" s="5">
        <f>$E137*'Datenbank Holds'!T139</f>
        <v>0</v>
      </c>
      <c r="S137" s="5">
        <f>$E137*'Datenbank Holds'!U139</f>
        <v>0</v>
      </c>
      <c r="T137" s="5">
        <f>$E137*'Datenbank Holds'!V139</f>
        <v>0</v>
      </c>
      <c r="U137" s="5">
        <f>$E137*'Datenbank Holds'!W139</f>
        <v>0</v>
      </c>
      <c r="V137" s="5">
        <f>$E137*'Datenbank Holds'!X139</f>
        <v>0</v>
      </c>
      <c r="Y137">
        <f>HOLDS!G146*HOLDS!$E146</f>
        <v>0</v>
      </c>
      <c r="Z137">
        <f>HOLDS!H146*HOLDS!$E146</f>
        <v>0</v>
      </c>
      <c r="AA137">
        <f>HOLDS!I146*HOLDS!$E146</f>
        <v>0</v>
      </c>
      <c r="AB137">
        <f>HOLDS!J146*HOLDS!$E146</f>
        <v>0</v>
      </c>
      <c r="AC137">
        <f>HOLDS!K146*HOLDS!$E146</f>
        <v>0</v>
      </c>
      <c r="AD137">
        <f>HOLDS!L146*HOLDS!$E146</f>
        <v>0</v>
      </c>
      <c r="AE137">
        <f>HOLDS!M146*HOLDS!$E146</f>
        <v>0</v>
      </c>
      <c r="AF137">
        <f>HOLDS!N146*HOLDS!$E146</f>
        <v>0</v>
      </c>
      <c r="AG137">
        <f>HOLDS!O146*HOLDS!$E146</f>
        <v>0</v>
      </c>
      <c r="AH137">
        <f>HOLDS!P146*HOLDS!$E146</f>
        <v>0</v>
      </c>
      <c r="AI137">
        <f>HOLDS!Q146*HOLDS!$E146</f>
        <v>0</v>
      </c>
      <c r="AJ137">
        <f>HOLDS!R146*HOLDS!$E146</f>
        <v>0</v>
      </c>
      <c r="AK137">
        <f>HOLDS!S146*HOLDS!$E146</f>
        <v>0</v>
      </c>
      <c r="AL137">
        <f>HOLDS!T146*HOLDS!$E146</f>
        <v>0</v>
      </c>
      <c r="AM137">
        <f>HOLDS!U146*HOLDS!$E146</f>
        <v>0</v>
      </c>
      <c r="AN137">
        <f>HOLDS!V146*HOLDS!$E146</f>
        <v>0</v>
      </c>
      <c r="AO137">
        <f>HOLDS!W146*HOLDS!$E146</f>
        <v>0</v>
      </c>
      <c r="AR137">
        <f>SUM(HOLDS!G146:W146)*'Datenbank Holds'!AA139</f>
        <v>0</v>
      </c>
      <c r="AS137">
        <f>SUM(HOLDS!G146:W146)*'Datenbank Holds'!AC139</f>
        <v>0</v>
      </c>
      <c r="AV137">
        <f>SUM(HOLDS!G146:W146)*'Datenbank Holds'!AF139</f>
        <v>0</v>
      </c>
    </row>
    <row r="138" spans="2:48" ht="19.5" thickBot="1" x14ac:dyDescent="0.35">
      <c r="B138" t="str">
        <f>PROPER(VLOOKUP(C138,'Datenbank Holds'!B:AI,26,FALSE))</f>
        <v>0</v>
      </c>
      <c r="C138" s="40" t="s">
        <v>102</v>
      </c>
      <c r="D138" s="49" t="str">
        <f>PROPER(VLOOKUP(C138,'Datenbank Holds'!B:C,2,FALSE))</f>
        <v/>
      </c>
      <c r="E138" s="1">
        <f>SUM(HOLDS!G147:W147)</f>
        <v>0</v>
      </c>
      <c r="F138" s="5">
        <f>$E138*'Datenbank Holds'!H140</f>
        <v>0</v>
      </c>
      <c r="G138" s="5">
        <f>$E138*'Datenbank Holds'!I140</f>
        <v>0</v>
      </c>
      <c r="H138" s="5">
        <f>$E138*'Datenbank Holds'!J140</f>
        <v>0</v>
      </c>
      <c r="I138" s="5">
        <f>$E138*'Datenbank Holds'!K140</f>
        <v>0</v>
      </c>
      <c r="J138" s="5">
        <f>$E138*'Datenbank Holds'!L140</f>
        <v>0</v>
      </c>
      <c r="K138" s="5">
        <f>$E138*'Datenbank Holds'!M140</f>
        <v>0</v>
      </c>
      <c r="L138" s="5">
        <f>$E138*'Datenbank Holds'!N140</f>
        <v>0</v>
      </c>
      <c r="M138" s="5">
        <f>$E138*'Datenbank Holds'!O140</f>
        <v>0</v>
      </c>
      <c r="N138" s="5">
        <f>$E138*'Datenbank Holds'!P140</f>
        <v>0</v>
      </c>
      <c r="O138" s="5">
        <f>$E138*'Datenbank Holds'!Q140</f>
        <v>0</v>
      </c>
      <c r="P138" s="5">
        <f>$E138*'Datenbank Holds'!R140</f>
        <v>0</v>
      </c>
      <c r="Q138" s="5">
        <f>$E138*'Datenbank Holds'!S140</f>
        <v>0</v>
      </c>
      <c r="R138" s="5">
        <f>$E138*'Datenbank Holds'!T140</f>
        <v>0</v>
      </c>
      <c r="S138" s="5">
        <f>$E138*'Datenbank Holds'!U140</f>
        <v>0</v>
      </c>
      <c r="T138" s="5">
        <f>$E138*'Datenbank Holds'!V140</f>
        <v>0</v>
      </c>
      <c r="U138" s="5">
        <f>$E138*'Datenbank Holds'!W140</f>
        <v>0</v>
      </c>
      <c r="V138" s="5">
        <f>$E138*'Datenbank Holds'!X140</f>
        <v>0</v>
      </c>
      <c r="Y138">
        <f>HOLDS!G147*HOLDS!$E147</f>
        <v>0</v>
      </c>
      <c r="Z138">
        <f>HOLDS!H147*HOLDS!$E147</f>
        <v>0</v>
      </c>
      <c r="AA138">
        <f>HOLDS!I147*HOLDS!$E147</f>
        <v>0</v>
      </c>
      <c r="AB138">
        <f>HOLDS!J147*HOLDS!$E147</f>
        <v>0</v>
      </c>
      <c r="AC138">
        <f>HOLDS!K147*HOLDS!$E147</f>
        <v>0</v>
      </c>
      <c r="AD138">
        <f>HOLDS!L147*HOLDS!$E147</f>
        <v>0</v>
      </c>
      <c r="AE138">
        <f>HOLDS!M147*HOLDS!$E147</f>
        <v>0</v>
      </c>
      <c r="AF138">
        <f>HOLDS!N147*HOLDS!$E147</f>
        <v>0</v>
      </c>
      <c r="AG138">
        <f>HOLDS!O147*HOLDS!$E147</f>
        <v>0</v>
      </c>
      <c r="AH138">
        <f>HOLDS!P147*HOLDS!$E147</f>
        <v>0</v>
      </c>
      <c r="AI138">
        <f>HOLDS!Q147*HOLDS!$E147</f>
        <v>0</v>
      </c>
      <c r="AJ138">
        <f>HOLDS!R147*HOLDS!$E147</f>
        <v>0</v>
      </c>
      <c r="AK138">
        <f>HOLDS!S147*HOLDS!$E147</f>
        <v>0</v>
      </c>
      <c r="AL138">
        <f>HOLDS!T147*HOLDS!$E147</f>
        <v>0</v>
      </c>
      <c r="AM138">
        <f>HOLDS!U147*HOLDS!$E147</f>
        <v>0</v>
      </c>
      <c r="AN138">
        <f>HOLDS!V147*HOLDS!$E147</f>
        <v>0</v>
      </c>
      <c r="AO138">
        <f>HOLDS!W147*HOLDS!$E147</f>
        <v>0</v>
      </c>
      <c r="AR138">
        <f>SUM(HOLDS!G147:W147)*'Datenbank Holds'!AA140</f>
        <v>0</v>
      </c>
      <c r="AS138">
        <f>SUM(HOLDS!G147:W147)*'Datenbank Holds'!AC140</f>
        <v>0</v>
      </c>
      <c r="AV138">
        <f>SUM(HOLDS!G147:W147)*'Datenbank Holds'!AF140</f>
        <v>0</v>
      </c>
    </row>
    <row r="139" spans="2:48" ht="19.5" thickBot="1" x14ac:dyDescent="0.35">
      <c r="B139" t="str">
        <f>PROPER(VLOOKUP(C139,'Datenbank Holds'!B:AI,26,FALSE))</f>
        <v>4120,6725</v>
      </c>
      <c r="C139" s="119" t="s">
        <v>307</v>
      </c>
      <c r="D139" s="49" t="str">
        <f>PROPER(VLOOKUP(C139,'Datenbank Holds'!B:C,2,FALSE))</f>
        <v>Love Handle Set Full</v>
      </c>
      <c r="E139" s="1">
        <f>SUM(HOLDS!G148:W148)</f>
        <v>0</v>
      </c>
      <c r="F139" s="5">
        <f>$E139*'Datenbank Holds'!H141</f>
        <v>0</v>
      </c>
      <c r="G139" s="5">
        <f>$E139*'Datenbank Holds'!I141</f>
        <v>0</v>
      </c>
      <c r="H139" s="5">
        <f>$E139*'Datenbank Holds'!J141</f>
        <v>0</v>
      </c>
      <c r="I139" s="5">
        <f>$E139*'Datenbank Holds'!K141</f>
        <v>0</v>
      </c>
      <c r="J139" s="5">
        <f>$E139*'Datenbank Holds'!L141</f>
        <v>0</v>
      </c>
      <c r="K139" s="5">
        <f>$E139*'Datenbank Holds'!M141</f>
        <v>0</v>
      </c>
      <c r="L139" s="5">
        <f>$E139*'Datenbank Holds'!N141</f>
        <v>0</v>
      </c>
      <c r="M139" s="5">
        <f>$E139*'Datenbank Holds'!O141</f>
        <v>0</v>
      </c>
      <c r="N139" s="5">
        <f>$E139*'Datenbank Holds'!P141</f>
        <v>0</v>
      </c>
      <c r="O139" s="5">
        <f>$E139*'Datenbank Holds'!Q141</f>
        <v>0</v>
      </c>
      <c r="P139" s="5">
        <f>$E139*'Datenbank Holds'!R141</f>
        <v>0</v>
      </c>
      <c r="Q139" s="5">
        <f>$E139*'Datenbank Holds'!S141</f>
        <v>0</v>
      </c>
      <c r="R139" s="5">
        <f>$E139*'Datenbank Holds'!T141</f>
        <v>0</v>
      </c>
      <c r="S139" s="5">
        <f>$E139*'Datenbank Holds'!U141</f>
        <v>0</v>
      </c>
      <c r="T139" s="5">
        <f>$E139*'Datenbank Holds'!V141</f>
        <v>0</v>
      </c>
      <c r="U139" s="5">
        <f>$E139*'Datenbank Holds'!W141</f>
        <v>0</v>
      </c>
      <c r="V139" s="5">
        <f>$E139*'Datenbank Holds'!X141</f>
        <v>0</v>
      </c>
      <c r="Y139">
        <f>HOLDS!G148*HOLDS!$E148</f>
        <v>0</v>
      </c>
      <c r="Z139">
        <f>HOLDS!H148*HOLDS!$E148</f>
        <v>0</v>
      </c>
      <c r="AA139">
        <f>HOLDS!I148*HOLDS!$E148</f>
        <v>0</v>
      </c>
      <c r="AB139">
        <f>HOLDS!J148*HOLDS!$E148</f>
        <v>0</v>
      </c>
      <c r="AC139">
        <f>HOLDS!K148*HOLDS!$E148</f>
        <v>0</v>
      </c>
      <c r="AD139">
        <f>HOLDS!L148*HOLDS!$E148</f>
        <v>0</v>
      </c>
      <c r="AE139">
        <f>HOLDS!M148*HOLDS!$E148</f>
        <v>0</v>
      </c>
      <c r="AF139">
        <f>HOLDS!N148*HOLDS!$E148</f>
        <v>0</v>
      </c>
      <c r="AG139">
        <f>HOLDS!O148*HOLDS!$E148</f>
        <v>0</v>
      </c>
      <c r="AH139">
        <f>HOLDS!P148*HOLDS!$E148</f>
        <v>0</v>
      </c>
      <c r="AI139">
        <f>HOLDS!Q148*HOLDS!$E148</f>
        <v>0</v>
      </c>
      <c r="AJ139">
        <f>HOLDS!R148*HOLDS!$E148</f>
        <v>0</v>
      </c>
      <c r="AK139">
        <f>HOLDS!S148*HOLDS!$E148</f>
        <v>0</v>
      </c>
      <c r="AL139">
        <f>HOLDS!T148*HOLDS!$E148</f>
        <v>0</v>
      </c>
      <c r="AM139">
        <f>HOLDS!U148*HOLDS!$E148</f>
        <v>0</v>
      </c>
      <c r="AN139">
        <f>HOLDS!V148*HOLDS!$E148</f>
        <v>0</v>
      </c>
      <c r="AO139">
        <f>HOLDS!W148*HOLDS!$E148</f>
        <v>0</v>
      </c>
      <c r="AR139">
        <f>SUM(HOLDS!G148:W148)*'Datenbank Holds'!AA141</f>
        <v>0</v>
      </c>
      <c r="AS139">
        <f>SUM(HOLDS!G148:W148)*'Datenbank Holds'!AC141</f>
        <v>0</v>
      </c>
      <c r="AV139">
        <f>SUM(HOLDS!G148:W148)*'Datenbank Holds'!AF141</f>
        <v>0</v>
      </c>
    </row>
    <row r="140" spans="2:48" ht="19.5" thickBot="1" x14ac:dyDescent="0.35">
      <c r="B140" t="str">
        <f>PROPER(VLOOKUP(C140,'Datenbank Holds'!B:AI,26,FALSE))</f>
        <v>3399,4135</v>
      </c>
      <c r="C140" s="120" t="s">
        <v>308</v>
      </c>
      <c r="D140" s="49" t="str">
        <f>PROPER(VLOOKUP(C140,'Datenbank Holds'!B:C,2,FALSE))</f>
        <v>Love Handle Set Full</v>
      </c>
      <c r="E140" s="1">
        <f>SUM(HOLDS!G149:W149)</f>
        <v>0</v>
      </c>
      <c r="F140" s="5">
        <f>$E140*'Datenbank Holds'!H142</f>
        <v>0</v>
      </c>
      <c r="G140" s="5">
        <f>$E140*'Datenbank Holds'!I142</f>
        <v>0</v>
      </c>
      <c r="H140" s="5">
        <f>$E140*'Datenbank Holds'!J142</f>
        <v>0</v>
      </c>
      <c r="I140" s="5">
        <f>$E140*'Datenbank Holds'!K142</f>
        <v>0</v>
      </c>
      <c r="J140" s="5">
        <f>$E140*'Datenbank Holds'!L142</f>
        <v>0</v>
      </c>
      <c r="K140" s="5">
        <f>$E140*'Datenbank Holds'!M142</f>
        <v>0</v>
      </c>
      <c r="L140" s="5">
        <f>$E140*'Datenbank Holds'!N142</f>
        <v>0</v>
      </c>
      <c r="M140" s="5">
        <f>$E140*'Datenbank Holds'!O142</f>
        <v>0</v>
      </c>
      <c r="N140" s="5">
        <f>$E140*'Datenbank Holds'!P142</f>
        <v>0</v>
      </c>
      <c r="O140" s="5">
        <f>$E140*'Datenbank Holds'!Q142</f>
        <v>0</v>
      </c>
      <c r="P140" s="5">
        <f>$E140*'Datenbank Holds'!R142</f>
        <v>0</v>
      </c>
      <c r="Q140" s="5">
        <f>$E140*'Datenbank Holds'!S142</f>
        <v>0</v>
      </c>
      <c r="R140" s="5">
        <f>$E140*'Datenbank Holds'!T142</f>
        <v>0</v>
      </c>
      <c r="S140" s="5">
        <f>$E140*'Datenbank Holds'!U142</f>
        <v>0</v>
      </c>
      <c r="T140" s="5">
        <f>$E140*'Datenbank Holds'!V142</f>
        <v>0</v>
      </c>
      <c r="U140" s="5">
        <f>$E140*'Datenbank Holds'!W142</f>
        <v>0</v>
      </c>
      <c r="V140" s="5">
        <f>$E140*'Datenbank Holds'!X142</f>
        <v>0</v>
      </c>
      <c r="Y140">
        <f>HOLDS!G149*HOLDS!$E149</f>
        <v>0</v>
      </c>
      <c r="Z140">
        <f>HOLDS!H149*HOLDS!$E149</f>
        <v>0</v>
      </c>
      <c r="AA140">
        <f>HOLDS!I149*HOLDS!$E149</f>
        <v>0</v>
      </c>
      <c r="AB140">
        <f>HOLDS!J149*HOLDS!$E149</f>
        <v>0</v>
      </c>
      <c r="AC140">
        <f>HOLDS!K149*HOLDS!$E149</f>
        <v>0</v>
      </c>
      <c r="AD140">
        <f>HOLDS!L149*HOLDS!$E149</f>
        <v>0</v>
      </c>
      <c r="AE140">
        <f>HOLDS!M149*HOLDS!$E149</f>
        <v>0</v>
      </c>
      <c r="AF140">
        <f>HOLDS!N149*HOLDS!$E149</f>
        <v>0</v>
      </c>
      <c r="AG140">
        <f>HOLDS!O149*HOLDS!$E149</f>
        <v>0</v>
      </c>
      <c r="AH140">
        <f>HOLDS!P149*HOLDS!$E149</f>
        <v>0</v>
      </c>
      <c r="AI140">
        <f>HOLDS!Q149*HOLDS!$E149</f>
        <v>0</v>
      </c>
      <c r="AJ140">
        <f>HOLDS!R149*HOLDS!$E149</f>
        <v>0</v>
      </c>
      <c r="AK140">
        <f>HOLDS!S149*HOLDS!$E149</f>
        <v>0</v>
      </c>
      <c r="AL140">
        <f>HOLDS!T149*HOLDS!$E149</f>
        <v>0</v>
      </c>
      <c r="AM140">
        <f>HOLDS!U149*HOLDS!$E149</f>
        <v>0</v>
      </c>
      <c r="AN140">
        <f>HOLDS!V149*HOLDS!$E149</f>
        <v>0</v>
      </c>
      <c r="AO140">
        <f>HOLDS!W149*HOLDS!$E149</f>
        <v>0</v>
      </c>
      <c r="AR140">
        <f>SUM(HOLDS!G149:W149)*'Datenbank Holds'!AA142</f>
        <v>0</v>
      </c>
      <c r="AS140">
        <f>SUM(HOLDS!G149:W149)*'Datenbank Holds'!AC142</f>
        <v>0</v>
      </c>
      <c r="AV140">
        <f>SUM(HOLDS!G149:W149)*'Datenbank Holds'!AF142</f>
        <v>0</v>
      </c>
    </row>
    <row r="141" spans="2:48" ht="19.5" thickBot="1" x14ac:dyDescent="0.35">
      <c r="B141" t="str">
        <f>PROPER(VLOOKUP(C141,'Datenbank Holds'!B:AI,26,FALSE))</f>
        <v>349,86</v>
      </c>
      <c r="C141" s="120" t="s">
        <v>385</v>
      </c>
      <c r="D141" s="49" t="str">
        <f>PROPER(VLOOKUP(C141,'Datenbank Holds'!B:C,2,FALSE))</f>
        <v>Love Handle Mega 1</v>
      </c>
      <c r="E141" s="1">
        <f>SUM(HOLDS!G150:W150)</f>
        <v>0</v>
      </c>
      <c r="F141" s="5">
        <f>$E141*'Datenbank Holds'!H143</f>
        <v>0</v>
      </c>
      <c r="G141" s="5">
        <f>$E141*'Datenbank Holds'!I143</f>
        <v>0</v>
      </c>
      <c r="H141" s="5">
        <f>$E141*'Datenbank Holds'!J143</f>
        <v>0</v>
      </c>
      <c r="I141" s="5">
        <f>$E141*'Datenbank Holds'!K143</f>
        <v>0</v>
      </c>
      <c r="J141" s="5">
        <f>$E141*'Datenbank Holds'!L143</f>
        <v>0</v>
      </c>
      <c r="K141" s="5">
        <f>$E141*'Datenbank Holds'!M143</f>
        <v>0</v>
      </c>
      <c r="L141" s="5">
        <f>$E141*'Datenbank Holds'!N143</f>
        <v>0</v>
      </c>
      <c r="M141" s="5">
        <f>$E141*'Datenbank Holds'!O143</f>
        <v>0</v>
      </c>
      <c r="N141" s="5">
        <f>$E141*'Datenbank Holds'!P143</f>
        <v>0</v>
      </c>
      <c r="O141" s="5">
        <f>$E141*'Datenbank Holds'!Q143</f>
        <v>0</v>
      </c>
      <c r="P141" s="5">
        <f>$E141*'Datenbank Holds'!R143</f>
        <v>0</v>
      </c>
      <c r="Q141" s="5">
        <f>$E141*'Datenbank Holds'!S143</f>
        <v>0</v>
      </c>
      <c r="R141" s="5">
        <f>$E141*'Datenbank Holds'!T143</f>
        <v>0</v>
      </c>
      <c r="S141" s="5">
        <f>$E141*'Datenbank Holds'!U143</f>
        <v>0</v>
      </c>
      <c r="T141" s="5">
        <f>$E141*'Datenbank Holds'!V143</f>
        <v>0</v>
      </c>
      <c r="U141" s="5">
        <f>$E141*'Datenbank Holds'!W143</f>
        <v>0</v>
      </c>
      <c r="V141" s="5">
        <f>$E141*'Datenbank Holds'!X143</f>
        <v>0</v>
      </c>
      <c r="Y141">
        <f>HOLDS!G150*HOLDS!$E150</f>
        <v>0</v>
      </c>
      <c r="Z141">
        <f>HOLDS!H150*HOLDS!$E150</f>
        <v>0</v>
      </c>
      <c r="AA141">
        <f>HOLDS!I150*HOLDS!$E150</f>
        <v>0</v>
      </c>
      <c r="AB141">
        <f>HOLDS!J150*HOLDS!$E150</f>
        <v>0</v>
      </c>
      <c r="AC141">
        <f>HOLDS!K150*HOLDS!$E150</f>
        <v>0</v>
      </c>
      <c r="AD141">
        <f>HOLDS!L150*HOLDS!$E150</f>
        <v>0</v>
      </c>
      <c r="AE141">
        <f>HOLDS!M150*HOLDS!$E150</f>
        <v>0</v>
      </c>
      <c r="AF141">
        <f>HOLDS!N150*HOLDS!$E150</f>
        <v>0</v>
      </c>
      <c r="AG141">
        <f>HOLDS!O150*HOLDS!$E150</f>
        <v>0</v>
      </c>
      <c r="AH141">
        <f>HOLDS!P150*HOLDS!$E150</f>
        <v>0</v>
      </c>
      <c r="AI141">
        <f>HOLDS!Q150*HOLDS!$E150</f>
        <v>0</v>
      </c>
      <c r="AJ141">
        <f>HOLDS!R150*HOLDS!$E150</f>
        <v>0</v>
      </c>
      <c r="AK141">
        <f>HOLDS!S150*HOLDS!$E150</f>
        <v>0</v>
      </c>
      <c r="AL141">
        <f>HOLDS!T150*HOLDS!$E150</f>
        <v>0</v>
      </c>
      <c r="AM141">
        <f>HOLDS!U150*HOLDS!$E150</f>
        <v>0</v>
      </c>
      <c r="AN141">
        <f>HOLDS!V150*HOLDS!$E150</f>
        <v>0</v>
      </c>
      <c r="AO141">
        <f>HOLDS!W150*HOLDS!$E150</f>
        <v>0</v>
      </c>
      <c r="AR141">
        <f>SUM(HOLDS!G150:W150)*'Datenbank Holds'!AA143</f>
        <v>0</v>
      </c>
      <c r="AS141">
        <f>SUM(HOLDS!G150:W150)*'Datenbank Holds'!AC143</f>
        <v>0</v>
      </c>
      <c r="AV141">
        <f>SUM(HOLDS!G150:W150)*'Datenbank Holds'!AF143</f>
        <v>0</v>
      </c>
    </row>
    <row r="142" spans="2:48" ht="19.5" thickBot="1" x14ac:dyDescent="0.35">
      <c r="B142" t="str">
        <f>PROPER(VLOOKUP(C142,'Datenbank Holds'!B:AI,26,FALSE))</f>
        <v>286,79</v>
      </c>
      <c r="C142" s="120" t="s">
        <v>387</v>
      </c>
      <c r="D142" s="49" t="str">
        <f>PROPER(VLOOKUP(C142,'Datenbank Holds'!B:C,2,FALSE))</f>
        <v>Love Handle Mega 1</v>
      </c>
      <c r="E142" s="1">
        <f>SUM(HOLDS!G151:W151)</f>
        <v>0</v>
      </c>
      <c r="F142" s="5">
        <f>$E142*'Datenbank Holds'!H144</f>
        <v>0</v>
      </c>
      <c r="G142" s="5">
        <f>$E142*'Datenbank Holds'!I144</f>
        <v>0</v>
      </c>
      <c r="H142" s="5">
        <f>$E142*'Datenbank Holds'!J144</f>
        <v>0</v>
      </c>
      <c r="I142" s="5">
        <f>$E142*'Datenbank Holds'!K144</f>
        <v>0</v>
      </c>
      <c r="J142" s="5">
        <f>$E142*'Datenbank Holds'!L144</f>
        <v>0</v>
      </c>
      <c r="K142" s="5">
        <f>$E142*'Datenbank Holds'!M144</f>
        <v>0</v>
      </c>
      <c r="L142" s="5">
        <f>$E142*'Datenbank Holds'!N144</f>
        <v>0</v>
      </c>
      <c r="M142" s="5">
        <f>$E142*'Datenbank Holds'!O144</f>
        <v>0</v>
      </c>
      <c r="N142" s="5">
        <f>$E142*'Datenbank Holds'!P144</f>
        <v>0</v>
      </c>
      <c r="O142" s="5">
        <f>$E142*'Datenbank Holds'!Q144</f>
        <v>0</v>
      </c>
      <c r="P142" s="5">
        <f>$E142*'Datenbank Holds'!R144</f>
        <v>0</v>
      </c>
      <c r="Q142" s="5">
        <f>$E142*'Datenbank Holds'!S144</f>
        <v>0</v>
      </c>
      <c r="R142" s="5">
        <f>$E142*'Datenbank Holds'!T144</f>
        <v>0</v>
      </c>
      <c r="S142" s="5">
        <f>$E142*'Datenbank Holds'!U144</f>
        <v>0</v>
      </c>
      <c r="T142" s="5">
        <f>$E142*'Datenbank Holds'!V144</f>
        <v>0</v>
      </c>
      <c r="U142" s="5">
        <f>$E142*'Datenbank Holds'!W144</f>
        <v>0</v>
      </c>
      <c r="V142" s="5">
        <f>$E142*'Datenbank Holds'!X144</f>
        <v>0</v>
      </c>
      <c r="Y142">
        <f>HOLDS!G151*HOLDS!$E151</f>
        <v>0</v>
      </c>
      <c r="Z142">
        <f>HOLDS!H151*HOLDS!$E151</f>
        <v>0</v>
      </c>
      <c r="AA142">
        <f>HOLDS!I151*HOLDS!$E151</f>
        <v>0</v>
      </c>
      <c r="AB142">
        <f>HOLDS!J151*HOLDS!$E151</f>
        <v>0</v>
      </c>
      <c r="AC142">
        <f>HOLDS!K151*HOLDS!$E151</f>
        <v>0</v>
      </c>
      <c r="AD142">
        <f>HOLDS!L151*HOLDS!$E151</f>
        <v>0</v>
      </c>
      <c r="AE142">
        <f>HOLDS!M151*HOLDS!$E151</f>
        <v>0</v>
      </c>
      <c r="AF142">
        <f>HOLDS!N151*HOLDS!$E151</f>
        <v>0</v>
      </c>
      <c r="AG142">
        <f>HOLDS!O151*HOLDS!$E151</f>
        <v>0</v>
      </c>
      <c r="AH142">
        <f>HOLDS!P151*HOLDS!$E151</f>
        <v>0</v>
      </c>
      <c r="AI142">
        <f>HOLDS!Q151*HOLDS!$E151</f>
        <v>0</v>
      </c>
      <c r="AJ142">
        <f>HOLDS!R151*HOLDS!$E151</f>
        <v>0</v>
      </c>
      <c r="AK142">
        <f>HOLDS!S151*HOLDS!$E151</f>
        <v>0</v>
      </c>
      <c r="AL142">
        <f>HOLDS!T151*HOLDS!$E151</f>
        <v>0</v>
      </c>
      <c r="AM142">
        <f>HOLDS!U151*HOLDS!$E151</f>
        <v>0</v>
      </c>
      <c r="AN142">
        <f>HOLDS!V151*HOLDS!$E151</f>
        <v>0</v>
      </c>
      <c r="AO142">
        <f>HOLDS!W151*HOLDS!$E151</f>
        <v>0</v>
      </c>
      <c r="AR142">
        <f>SUM(HOLDS!G151:W151)*'Datenbank Holds'!AA144</f>
        <v>0</v>
      </c>
      <c r="AS142">
        <f>SUM(HOLDS!G151:W151)*'Datenbank Holds'!AC144</f>
        <v>0</v>
      </c>
      <c r="AV142">
        <f>SUM(HOLDS!G151:W151)*'Datenbank Holds'!AF144</f>
        <v>0</v>
      </c>
    </row>
    <row r="143" spans="2:48" ht="19.5" thickBot="1" x14ac:dyDescent="0.35">
      <c r="B143" t="str">
        <f>PROPER(VLOOKUP(C143,'Datenbank Holds'!B:AI,26,FALSE))</f>
        <v>279,65</v>
      </c>
      <c r="C143" s="120" t="s">
        <v>309</v>
      </c>
      <c r="D143" s="49" t="str">
        <f>PROPER(VLOOKUP(C143,'Datenbank Holds'!B:C,2,FALSE))</f>
        <v>Love Handle Maxi 1</v>
      </c>
      <c r="E143" s="1">
        <f>SUM(HOLDS!G152:W152)</f>
        <v>0</v>
      </c>
      <c r="F143" s="5">
        <f>$E143*'Datenbank Holds'!H145</f>
        <v>0</v>
      </c>
      <c r="G143" s="5">
        <f>$E143*'Datenbank Holds'!I145</f>
        <v>0</v>
      </c>
      <c r="H143" s="5">
        <f>$E143*'Datenbank Holds'!J145</f>
        <v>0</v>
      </c>
      <c r="I143" s="5">
        <f>$E143*'Datenbank Holds'!K145</f>
        <v>0</v>
      </c>
      <c r="J143" s="5">
        <f>$E143*'Datenbank Holds'!L145</f>
        <v>0</v>
      </c>
      <c r="K143" s="5">
        <f>$E143*'Datenbank Holds'!M145</f>
        <v>0</v>
      </c>
      <c r="L143" s="5">
        <f>$E143*'Datenbank Holds'!N145</f>
        <v>0</v>
      </c>
      <c r="M143" s="5">
        <f>$E143*'Datenbank Holds'!O145</f>
        <v>0</v>
      </c>
      <c r="N143" s="5">
        <f>$E143*'Datenbank Holds'!P145</f>
        <v>0</v>
      </c>
      <c r="O143" s="5">
        <f>$E143*'Datenbank Holds'!Q145</f>
        <v>0</v>
      </c>
      <c r="P143" s="5">
        <f>$E143*'Datenbank Holds'!R145</f>
        <v>0</v>
      </c>
      <c r="Q143" s="5">
        <f>$E143*'Datenbank Holds'!S145</f>
        <v>0</v>
      </c>
      <c r="R143" s="5">
        <f>$E143*'Datenbank Holds'!T145</f>
        <v>0</v>
      </c>
      <c r="S143" s="5">
        <f>$E143*'Datenbank Holds'!U145</f>
        <v>0</v>
      </c>
      <c r="T143" s="5">
        <f>$E143*'Datenbank Holds'!V145</f>
        <v>0</v>
      </c>
      <c r="U143" s="5">
        <f>$E143*'Datenbank Holds'!W145</f>
        <v>0</v>
      </c>
      <c r="V143" s="5">
        <f>$E143*'Datenbank Holds'!X145</f>
        <v>0</v>
      </c>
      <c r="Y143">
        <f>HOLDS!G152*HOLDS!$E152</f>
        <v>0</v>
      </c>
      <c r="Z143">
        <f>HOLDS!H152*HOLDS!$E152</f>
        <v>0</v>
      </c>
      <c r="AA143">
        <f>HOLDS!I152*HOLDS!$E152</f>
        <v>0</v>
      </c>
      <c r="AB143">
        <f>HOLDS!J152*HOLDS!$E152</f>
        <v>0</v>
      </c>
      <c r="AC143">
        <f>HOLDS!K152*HOLDS!$E152</f>
        <v>0</v>
      </c>
      <c r="AD143">
        <f>HOLDS!L152*HOLDS!$E152</f>
        <v>0</v>
      </c>
      <c r="AE143">
        <f>HOLDS!M152*HOLDS!$E152</f>
        <v>0</v>
      </c>
      <c r="AF143">
        <f>HOLDS!N152*HOLDS!$E152</f>
        <v>0</v>
      </c>
      <c r="AG143">
        <f>HOLDS!O152*HOLDS!$E152</f>
        <v>0</v>
      </c>
      <c r="AH143">
        <f>HOLDS!P152*HOLDS!$E152</f>
        <v>0</v>
      </c>
      <c r="AI143">
        <f>HOLDS!Q152*HOLDS!$E152</f>
        <v>0</v>
      </c>
      <c r="AJ143">
        <f>HOLDS!R152*HOLDS!$E152</f>
        <v>0</v>
      </c>
      <c r="AK143">
        <f>HOLDS!S152*HOLDS!$E152</f>
        <v>0</v>
      </c>
      <c r="AL143">
        <f>HOLDS!T152*HOLDS!$E152</f>
        <v>0</v>
      </c>
      <c r="AM143">
        <f>HOLDS!U152*HOLDS!$E152</f>
        <v>0</v>
      </c>
      <c r="AN143">
        <f>HOLDS!V152*HOLDS!$E152</f>
        <v>0</v>
      </c>
      <c r="AO143">
        <f>HOLDS!W152*HOLDS!$E152</f>
        <v>0</v>
      </c>
      <c r="AR143">
        <f>SUM(HOLDS!G152:W152)*'Datenbank Holds'!AA145</f>
        <v>0</v>
      </c>
      <c r="AS143">
        <f>SUM(HOLDS!G152:W152)*'Datenbank Holds'!AC145</f>
        <v>0</v>
      </c>
      <c r="AV143">
        <f>SUM(HOLDS!G152:W152)*'Datenbank Holds'!AF145</f>
        <v>0</v>
      </c>
    </row>
    <row r="144" spans="2:48" ht="19.5" thickBot="1" x14ac:dyDescent="0.35">
      <c r="B144" t="str">
        <f>PROPER(VLOOKUP(C144,'Datenbank Holds'!B:AI,26,FALSE))</f>
        <v>228,48</v>
      </c>
      <c r="C144" s="120" t="s">
        <v>310</v>
      </c>
      <c r="D144" s="49" t="str">
        <f>PROPER(VLOOKUP(C144,'Datenbank Holds'!B:C,2,FALSE))</f>
        <v>Love Handle Maxi 1</v>
      </c>
      <c r="E144" s="1">
        <f>SUM(HOLDS!G153:W153)</f>
        <v>0</v>
      </c>
      <c r="F144" s="5">
        <f>$E144*'Datenbank Holds'!H146</f>
        <v>0</v>
      </c>
      <c r="G144" s="5">
        <f>$E144*'Datenbank Holds'!I146</f>
        <v>0</v>
      </c>
      <c r="H144" s="5">
        <f>$E144*'Datenbank Holds'!J146</f>
        <v>0</v>
      </c>
      <c r="I144" s="5">
        <f>$E144*'Datenbank Holds'!K146</f>
        <v>0</v>
      </c>
      <c r="J144" s="5">
        <f>$E144*'Datenbank Holds'!L146</f>
        <v>0</v>
      </c>
      <c r="K144" s="5">
        <f>$E144*'Datenbank Holds'!M146</f>
        <v>0</v>
      </c>
      <c r="L144" s="5">
        <f>$E144*'Datenbank Holds'!N146</f>
        <v>0</v>
      </c>
      <c r="M144" s="5">
        <f>$E144*'Datenbank Holds'!O146</f>
        <v>0</v>
      </c>
      <c r="N144" s="5">
        <f>$E144*'Datenbank Holds'!P146</f>
        <v>0</v>
      </c>
      <c r="O144" s="5">
        <f>$E144*'Datenbank Holds'!Q146</f>
        <v>0</v>
      </c>
      <c r="P144" s="5">
        <f>$E144*'Datenbank Holds'!R146</f>
        <v>0</v>
      </c>
      <c r="Q144" s="5">
        <f>$E144*'Datenbank Holds'!S146</f>
        <v>0</v>
      </c>
      <c r="R144" s="5">
        <f>$E144*'Datenbank Holds'!T146</f>
        <v>0</v>
      </c>
      <c r="S144" s="5">
        <f>$E144*'Datenbank Holds'!U146</f>
        <v>0</v>
      </c>
      <c r="T144" s="5">
        <f>$E144*'Datenbank Holds'!V146</f>
        <v>0</v>
      </c>
      <c r="U144" s="5">
        <f>$E144*'Datenbank Holds'!W146</f>
        <v>0</v>
      </c>
      <c r="V144" s="5">
        <f>$E144*'Datenbank Holds'!X146</f>
        <v>0</v>
      </c>
      <c r="Y144">
        <f>HOLDS!G153*HOLDS!$E153</f>
        <v>0</v>
      </c>
      <c r="Z144">
        <f>HOLDS!H153*HOLDS!$E153</f>
        <v>0</v>
      </c>
      <c r="AA144">
        <f>HOLDS!I153*HOLDS!$E153</f>
        <v>0</v>
      </c>
      <c r="AB144">
        <f>HOLDS!J153*HOLDS!$E153</f>
        <v>0</v>
      </c>
      <c r="AC144">
        <f>HOLDS!K153*HOLDS!$E153</f>
        <v>0</v>
      </c>
      <c r="AD144">
        <f>HOLDS!L153*HOLDS!$E153</f>
        <v>0</v>
      </c>
      <c r="AE144">
        <f>HOLDS!M153*HOLDS!$E153</f>
        <v>0</v>
      </c>
      <c r="AF144">
        <f>HOLDS!N153*HOLDS!$E153</f>
        <v>0</v>
      </c>
      <c r="AG144">
        <f>HOLDS!O153*HOLDS!$E153</f>
        <v>0</v>
      </c>
      <c r="AH144">
        <f>HOLDS!P153*HOLDS!$E153</f>
        <v>0</v>
      </c>
      <c r="AI144">
        <f>HOLDS!Q153*HOLDS!$E153</f>
        <v>0</v>
      </c>
      <c r="AJ144">
        <f>HOLDS!R153*HOLDS!$E153</f>
        <v>0</v>
      </c>
      <c r="AK144">
        <f>HOLDS!S153*HOLDS!$E153</f>
        <v>0</v>
      </c>
      <c r="AL144">
        <f>HOLDS!T153*HOLDS!$E153</f>
        <v>0</v>
      </c>
      <c r="AM144">
        <f>HOLDS!U153*HOLDS!$E153</f>
        <v>0</v>
      </c>
      <c r="AN144">
        <f>HOLDS!V153*HOLDS!$E153</f>
        <v>0</v>
      </c>
      <c r="AO144">
        <f>HOLDS!W153*HOLDS!$E153</f>
        <v>0</v>
      </c>
      <c r="AR144">
        <f>SUM(HOLDS!G153:W153)*'Datenbank Holds'!AA146</f>
        <v>0</v>
      </c>
      <c r="AS144">
        <f>SUM(HOLDS!G153:W153)*'Datenbank Holds'!AC146</f>
        <v>0</v>
      </c>
      <c r="AV144">
        <f>SUM(HOLDS!G153:W153)*'Datenbank Holds'!AF146</f>
        <v>0</v>
      </c>
    </row>
    <row r="145" spans="2:48" ht="19.5" thickBot="1" x14ac:dyDescent="0.35">
      <c r="B145" t="str">
        <f>PROPER(VLOOKUP(C145,'Datenbank Holds'!B:AI,26,FALSE))</f>
        <v>279,65</v>
      </c>
      <c r="C145" s="120" t="s">
        <v>311</v>
      </c>
      <c r="D145" s="49" t="str">
        <f>PROPER(VLOOKUP(C145,'Datenbank Holds'!B:C,2,FALSE))</f>
        <v>Love Handle Maxi 2</v>
      </c>
      <c r="E145" s="1">
        <f>SUM(HOLDS!G154:W154)</f>
        <v>0</v>
      </c>
      <c r="F145" s="5">
        <f>$E145*'Datenbank Holds'!H147</f>
        <v>0</v>
      </c>
      <c r="G145" s="5">
        <f>$E145*'Datenbank Holds'!I147</f>
        <v>0</v>
      </c>
      <c r="H145" s="5">
        <f>$E145*'Datenbank Holds'!J147</f>
        <v>0</v>
      </c>
      <c r="I145" s="5">
        <f>$E145*'Datenbank Holds'!K147</f>
        <v>0</v>
      </c>
      <c r="J145" s="5">
        <f>$E145*'Datenbank Holds'!L147</f>
        <v>0</v>
      </c>
      <c r="K145" s="5">
        <f>$E145*'Datenbank Holds'!M147</f>
        <v>0</v>
      </c>
      <c r="L145" s="5">
        <f>$E145*'Datenbank Holds'!N147</f>
        <v>0</v>
      </c>
      <c r="M145" s="5">
        <f>$E145*'Datenbank Holds'!O147</f>
        <v>0</v>
      </c>
      <c r="N145" s="5">
        <f>$E145*'Datenbank Holds'!P147</f>
        <v>0</v>
      </c>
      <c r="O145" s="5">
        <f>$E145*'Datenbank Holds'!Q147</f>
        <v>0</v>
      </c>
      <c r="P145" s="5">
        <f>$E145*'Datenbank Holds'!R147</f>
        <v>0</v>
      </c>
      <c r="Q145" s="5">
        <f>$E145*'Datenbank Holds'!S147</f>
        <v>0</v>
      </c>
      <c r="R145" s="5">
        <f>$E145*'Datenbank Holds'!T147</f>
        <v>0</v>
      </c>
      <c r="S145" s="5">
        <f>$E145*'Datenbank Holds'!U147</f>
        <v>0</v>
      </c>
      <c r="T145" s="5">
        <f>$E145*'Datenbank Holds'!V147</f>
        <v>0</v>
      </c>
      <c r="U145" s="5">
        <f>$E145*'Datenbank Holds'!W147</f>
        <v>0</v>
      </c>
      <c r="V145" s="5">
        <f>$E145*'Datenbank Holds'!X147</f>
        <v>0</v>
      </c>
      <c r="Y145">
        <f>HOLDS!G154*HOLDS!$E154</f>
        <v>0</v>
      </c>
      <c r="Z145">
        <f>HOLDS!H154*HOLDS!$E154</f>
        <v>0</v>
      </c>
      <c r="AA145">
        <f>HOLDS!I154*HOLDS!$E154</f>
        <v>0</v>
      </c>
      <c r="AB145">
        <f>HOLDS!J154*HOLDS!$E154</f>
        <v>0</v>
      </c>
      <c r="AC145">
        <f>HOLDS!K154*HOLDS!$E154</f>
        <v>0</v>
      </c>
      <c r="AD145">
        <f>HOLDS!L154*HOLDS!$E154</f>
        <v>0</v>
      </c>
      <c r="AE145">
        <f>HOLDS!M154*HOLDS!$E154</f>
        <v>0</v>
      </c>
      <c r="AF145">
        <f>HOLDS!N154*HOLDS!$E154</f>
        <v>0</v>
      </c>
      <c r="AG145">
        <f>HOLDS!O154*HOLDS!$E154</f>
        <v>0</v>
      </c>
      <c r="AH145">
        <f>HOLDS!P154*HOLDS!$E154</f>
        <v>0</v>
      </c>
      <c r="AI145">
        <f>HOLDS!Q154*HOLDS!$E154</f>
        <v>0</v>
      </c>
      <c r="AJ145">
        <f>HOLDS!R154*HOLDS!$E154</f>
        <v>0</v>
      </c>
      <c r="AK145">
        <f>HOLDS!S154*HOLDS!$E154</f>
        <v>0</v>
      </c>
      <c r="AL145">
        <f>HOLDS!T154*HOLDS!$E154</f>
        <v>0</v>
      </c>
      <c r="AM145">
        <f>HOLDS!U154*HOLDS!$E154</f>
        <v>0</v>
      </c>
      <c r="AN145">
        <f>HOLDS!V154*HOLDS!$E154</f>
        <v>0</v>
      </c>
      <c r="AO145">
        <f>HOLDS!W154*HOLDS!$E154</f>
        <v>0</v>
      </c>
      <c r="AR145">
        <f>SUM(HOLDS!G154:W154)*'Datenbank Holds'!AA147</f>
        <v>0</v>
      </c>
      <c r="AS145">
        <f>SUM(HOLDS!G154:W154)*'Datenbank Holds'!AC147</f>
        <v>0</v>
      </c>
      <c r="AV145">
        <f>SUM(HOLDS!G154:W154)*'Datenbank Holds'!AF147</f>
        <v>0</v>
      </c>
    </row>
    <row r="146" spans="2:48" ht="19.5" thickBot="1" x14ac:dyDescent="0.35">
      <c r="B146" t="str">
        <f>PROPER(VLOOKUP(C146,'Datenbank Holds'!B:AI,26,FALSE))</f>
        <v>228,48</v>
      </c>
      <c r="C146" s="120" t="s">
        <v>312</v>
      </c>
      <c r="D146" s="49" t="str">
        <f>PROPER(VLOOKUP(C146,'Datenbank Holds'!B:C,2,FALSE))</f>
        <v>Love Handle Maxi 2</v>
      </c>
      <c r="E146" s="1">
        <f>SUM(HOLDS!G155:W155)</f>
        <v>0</v>
      </c>
      <c r="F146" s="5">
        <f>$E146*'Datenbank Holds'!H148</f>
        <v>0</v>
      </c>
      <c r="G146" s="5">
        <f>$E146*'Datenbank Holds'!I148</f>
        <v>0</v>
      </c>
      <c r="H146" s="5">
        <f>$E146*'Datenbank Holds'!J148</f>
        <v>0</v>
      </c>
      <c r="I146" s="5">
        <f>$E146*'Datenbank Holds'!K148</f>
        <v>0</v>
      </c>
      <c r="J146" s="5">
        <f>$E146*'Datenbank Holds'!L148</f>
        <v>0</v>
      </c>
      <c r="K146" s="5">
        <f>$E146*'Datenbank Holds'!M148</f>
        <v>0</v>
      </c>
      <c r="L146" s="5">
        <f>$E146*'Datenbank Holds'!N148</f>
        <v>0</v>
      </c>
      <c r="M146" s="5">
        <f>$E146*'Datenbank Holds'!O148</f>
        <v>0</v>
      </c>
      <c r="N146" s="5">
        <f>$E146*'Datenbank Holds'!P148</f>
        <v>0</v>
      </c>
      <c r="O146" s="5">
        <f>$E146*'Datenbank Holds'!Q148</f>
        <v>0</v>
      </c>
      <c r="P146" s="5">
        <f>$E146*'Datenbank Holds'!R148</f>
        <v>0</v>
      </c>
      <c r="Q146" s="5">
        <f>$E146*'Datenbank Holds'!S148</f>
        <v>0</v>
      </c>
      <c r="R146" s="5">
        <f>$E146*'Datenbank Holds'!T148</f>
        <v>0</v>
      </c>
      <c r="S146" s="5">
        <f>$E146*'Datenbank Holds'!U148</f>
        <v>0</v>
      </c>
      <c r="T146" s="5">
        <f>$E146*'Datenbank Holds'!V148</f>
        <v>0</v>
      </c>
      <c r="U146" s="5">
        <f>$E146*'Datenbank Holds'!W148</f>
        <v>0</v>
      </c>
      <c r="V146" s="5">
        <f>$E146*'Datenbank Holds'!X148</f>
        <v>0</v>
      </c>
      <c r="Y146">
        <f>HOLDS!G155*HOLDS!$E155</f>
        <v>0</v>
      </c>
      <c r="Z146">
        <f>HOLDS!H155*HOLDS!$E155</f>
        <v>0</v>
      </c>
      <c r="AA146">
        <f>HOLDS!I155*HOLDS!$E155</f>
        <v>0</v>
      </c>
      <c r="AB146">
        <f>HOLDS!J155*HOLDS!$E155</f>
        <v>0</v>
      </c>
      <c r="AC146">
        <f>HOLDS!K155*HOLDS!$E155</f>
        <v>0</v>
      </c>
      <c r="AD146">
        <f>HOLDS!L155*HOLDS!$E155</f>
        <v>0</v>
      </c>
      <c r="AE146">
        <f>HOLDS!M155*HOLDS!$E155</f>
        <v>0</v>
      </c>
      <c r="AF146">
        <f>HOLDS!N155*HOLDS!$E155</f>
        <v>0</v>
      </c>
      <c r="AG146">
        <f>HOLDS!O155*HOLDS!$E155</f>
        <v>0</v>
      </c>
      <c r="AH146">
        <f>HOLDS!P155*HOLDS!$E155</f>
        <v>0</v>
      </c>
      <c r="AI146">
        <f>HOLDS!Q155*HOLDS!$E155</f>
        <v>0</v>
      </c>
      <c r="AJ146">
        <f>HOLDS!R155*HOLDS!$E155</f>
        <v>0</v>
      </c>
      <c r="AK146">
        <f>HOLDS!S155*HOLDS!$E155</f>
        <v>0</v>
      </c>
      <c r="AL146">
        <f>HOLDS!T155*HOLDS!$E155</f>
        <v>0</v>
      </c>
      <c r="AM146">
        <f>HOLDS!U155*HOLDS!$E155</f>
        <v>0</v>
      </c>
      <c r="AN146">
        <f>HOLDS!V155*HOLDS!$E155</f>
        <v>0</v>
      </c>
      <c r="AO146">
        <f>HOLDS!W155*HOLDS!$E155</f>
        <v>0</v>
      </c>
      <c r="AR146">
        <f>SUM(HOLDS!G155:W155)*'Datenbank Holds'!AA148</f>
        <v>0</v>
      </c>
      <c r="AS146">
        <f>SUM(HOLDS!G155:W155)*'Datenbank Holds'!AC148</f>
        <v>0</v>
      </c>
      <c r="AV146">
        <f>SUM(HOLDS!G155:W155)*'Datenbank Holds'!AF148</f>
        <v>0</v>
      </c>
    </row>
    <row r="147" spans="2:48" ht="19.5" thickBot="1" x14ac:dyDescent="0.35">
      <c r="B147" t="str">
        <f>PROPER(VLOOKUP(C147,'Datenbank Holds'!B:AI,26,FALSE))</f>
        <v>279,65</v>
      </c>
      <c r="C147" s="120" t="s">
        <v>313</v>
      </c>
      <c r="D147" s="49" t="str">
        <f>PROPER(VLOOKUP(C147,'Datenbank Holds'!B:C,2,FALSE))</f>
        <v>Love Handle Maxi 3</v>
      </c>
      <c r="E147" s="1">
        <f>SUM(HOLDS!G156:W156)</f>
        <v>0</v>
      </c>
      <c r="F147" s="5">
        <f>$E147*'Datenbank Holds'!H149</f>
        <v>0</v>
      </c>
      <c r="G147" s="5">
        <f>$E147*'Datenbank Holds'!I149</f>
        <v>0</v>
      </c>
      <c r="H147" s="5">
        <f>$E147*'Datenbank Holds'!J149</f>
        <v>0</v>
      </c>
      <c r="I147" s="5">
        <f>$E147*'Datenbank Holds'!K149</f>
        <v>0</v>
      </c>
      <c r="J147" s="5">
        <f>$E147*'Datenbank Holds'!L149</f>
        <v>0</v>
      </c>
      <c r="K147" s="5">
        <f>$E147*'Datenbank Holds'!M149</f>
        <v>0</v>
      </c>
      <c r="L147" s="5">
        <f>$E147*'Datenbank Holds'!N149</f>
        <v>0</v>
      </c>
      <c r="M147" s="5">
        <f>$E147*'Datenbank Holds'!O149</f>
        <v>0</v>
      </c>
      <c r="N147" s="5">
        <f>$E147*'Datenbank Holds'!P149</f>
        <v>0</v>
      </c>
      <c r="O147" s="5">
        <f>$E147*'Datenbank Holds'!Q149</f>
        <v>0</v>
      </c>
      <c r="P147" s="5">
        <f>$E147*'Datenbank Holds'!R149</f>
        <v>0</v>
      </c>
      <c r="Q147" s="5">
        <f>$E147*'Datenbank Holds'!S149</f>
        <v>0</v>
      </c>
      <c r="R147" s="5">
        <f>$E147*'Datenbank Holds'!T149</f>
        <v>0</v>
      </c>
      <c r="S147" s="5">
        <f>$E147*'Datenbank Holds'!U149</f>
        <v>0</v>
      </c>
      <c r="T147" s="5">
        <f>$E147*'Datenbank Holds'!V149</f>
        <v>0</v>
      </c>
      <c r="U147" s="5">
        <f>$E147*'Datenbank Holds'!W149</f>
        <v>0</v>
      </c>
      <c r="V147" s="5">
        <f>$E147*'Datenbank Holds'!X149</f>
        <v>0</v>
      </c>
      <c r="Y147">
        <f>HOLDS!G156*HOLDS!$E156</f>
        <v>0</v>
      </c>
      <c r="Z147">
        <f>HOLDS!H156*HOLDS!$E156</f>
        <v>0</v>
      </c>
      <c r="AA147">
        <f>HOLDS!I156*HOLDS!$E156</f>
        <v>0</v>
      </c>
      <c r="AB147">
        <f>HOLDS!J156*HOLDS!$E156</f>
        <v>0</v>
      </c>
      <c r="AC147">
        <f>HOLDS!K156*HOLDS!$E156</f>
        <v>0</v>
      </c>
      <c r="AD147">
        <f>HOLDS!L156*HOLDS!$E156</f>
        <v>0</v>
      </c>
      <c r="AE147">
        <f>HOLDS!M156*HOLDS!$E156</f>
        <v>0</v>
      </c>
      <c r="AF147">
        <f>HOLDS!N156*HOLDS!$E156</f>
        <v>0</v>
      </c>
      <c r="AG147">
        <f>HOLDS!O156*HOLDS!$E156</f>
        <v>0</v>
      </c>
      <c r="AH147">
        <f>HOLDS!P156*HOLDS!$E156</f>
        <v>0</v>
      </c>
      <c r="AI147">
        <f>HOLDS!Q156*HOLDS!$E156</f>
        <v>0</v>
      </c>
      <c r="AJ147">
        <f>HOLDS!R156*HOLDS!$E156</f>
        <v>0</v>
      </c>
      <c r="AK147">
        <f>HOLDS!S156*HOLDS!$E156</f>
        <v>0</v>
      </c>
      <c r="AL147">
        <f>HOLDS!T156*HOLDS!$E156</f>
        <v>0</v>
      </c>
      <c r="AM147">
        <f>HOLDS!U156*HOLDS!$E156</f>
        <v>0</v>
      </c>
      <c r="AN147">
        <f>HOLDS!V156*HOLDS!$E156</f>
        <v>0</v>
      </c>
      <c r="AO147">
        <f>HOLDS!W156*HOLDS!$E156</f>
        <v>0</v>
      </c>
      <c r="AR147">
        <f>SUM(HOLDS!G156:W156)*'Datenbank Holds'!AA149</f>
        <v>0</v>
      </c>
      <c r="AS147">
        <f>SUM(HOLDS!G156:W156)*'Datenbank Holds'!AC149</f>
        <v>0</v>
      </c>
      <c r="AV147">
        <f>SUM(HOLDS!G156:W156)*'Datenbank Holds'!AF149</f>
        <v>0</v>
      </c>
    </row>
    <row r="148" spans="2:48" ht="19.5" thickBot="1" x14ac:dyDescent="0.35">
      <c r="B148" t="str">
        <f>PROPER(VLOOKUP(C148,'Datenbank Holds'!B:AI,26,FALSE))</f>
        <v>228,48</v>
      </c>
      <c r="C148" s="120" t="s">
        <v>314</v>
      </c>
      <c r="D148" s="49" t="str">
        <f>PROPER(VLOOKUP(C148,'Datenbank Holds'!B:C,2,FALSE))</f>
        <v>Love Handle Maxi 3</v>
      </c>
      <c r="E148" s="1">
        <f>SUM(HOLDS!G157:W157)</f>
        <v>0</v>
      </c>
      <c r="F148" s="5">
        <f>$E148*'Datenbank Holds'!H150</f>
        <v>0</v>
      </c>
      <c r="G148" s="5">
        <f>$E148*'Datenbank Holds'!I150</f>
        <v>0</v>
      </c>
      <c r="H148" s="5">
        <f>$E148*'Datenbank Holds'!J150</f>
        <v>0</v>
      </c>
      <c r="I148" s="5">
        <f>$E148*'Datenbank Holds'!K150</f>
        <v>0</v>
      </c>
      <c r="J148" s="5">
        <f>$E148*'Datenbank Holds'!L150</f>
        <v>0</v>
      </c>
      <c r="K148" s="5">
        <f>$E148*'Datenbank Holds'!M150</f>
        <v>0</v>
      </c>
      <c r="L148" s="5">
        <f>$E148*'Datenbank Holds'!N150</f>
        <v>0</v>
      </c>
      <c r="M148" s="5">
        <f>$E148*'Datenbank Holds'!O150</f>
        <v>0</v>
      </c>
      <c r="N148" s="5">
        <f>$E148*'Datenbank Holds'!P150</f>
        <v>0</v>
      </c>
      <c r="O148" s="5">
        <f>$E148*'Datenbank Holds'!Q150</f>
        <v>0</v>
      </c>
      <c r="P148" s="5">
        <f>$E148*'Datenbank Holds'!R150</f>
        <v>0</v>
      </c>
      <c r="Q148" s="5">
        <f>$E148*'Datenbank Holds'!S150</f>
        <v>0</v>
      </c>
      <c r="R148" s="5">
        <f>$E148*'Datenbank Holds'!T150</f>
        <v>0</v>
      </c>
      <c r="S148" s="5">
        <f>$E148*'Datenbank Holds'!U150</f>
        <v>0</v>
      </c>
      <c r="T148" s="5">
        <f>$E148*'Datenbank Holds'!V150</f>
        <v>0</v>
      </c>
      <c r="U148" s="5">
        <f>$E148*'Datenbank Holds'!W150</f>
        <v>0</v>
      </c>
      <c r="V148" s="5">
        <f>$E148*'Datenbank Holds'!X150</f>
        <v>0</v>
      </c>
      <c r="Y148">
        <f>HOLDS!G157*HOLDS!$E157</f>
        <v>0</v>
      </c>
      <c r="Z148">
        <f>HOLDS!H157*HOLDS!$E157</f>
        <v>0</v>
      </c>
      <c r="AA148">
        <f>HOLDS!I157*HOLDS!$E157</f>
        <v>0</v>
      </c>
      <c r="AB148">
        <f>HOLDS!J157*HOLDS!$E157</f>
        <v>0</v>
      </c>
      <c r="AC148">
        <f>HOLDS!K157*HOLDS!$E157</f>
        <v>0</v>
      </c>
      <c r="AD148">
        <f>HOLDS!L157*HOLDS!$E157</f>
        <v>0</v>
      </c>
      <c r="AE148">
        <f>HOLDS!M157*HOLDS!$E157</f>
        <v>0</v>
      </c>
      <c r="AF148">
        <f>HOLDS!N157*HOLDS!$E157</f>
        <v>0</v>
      </c>
      <c r="AG148">
        <f>HOLDS!O157*HOLDS!$E157</f>
        <v>0</v>
      </c>
      <c r="AH148">
        <f>HOLDS!P157*HOLDS!$E157</f>
        <v>0</v>
      </c>
      <c r="AI148">
        <f>HOLDS!Q157*HOLDS!$E157</f>
        <v>0</v>
      </c>
      <c r="AJ148">
        <f>HOLDS!R157*HOLDS!$E157</f>
        <v>0</v>
      </c>
      <c r="AK148">
        <f>HOLDS!S157*HOLDS!$E157</f>
        <v>0</v>
      </c>
      <c r="AL148">
        <f>HOLDS!T157*HOLDS!$E157</f>
        <v>0</v>
      </c>
      <c r="AM148">
        <f>HOLDS!U157*HOLDS!$E157</f>
        <v>0</v>
      </c>
      <c r="AN148">
        <f>HOLDS!V157*HOLDS!$E157</f>
        <v>0</v>
      </c>
      <c r="AO148">
        <f>HOLDS!W157*HOLDS!$E157</f>
        <v>0</v>
      </c>
      <c r="AR148">
        <f>SUM(HOLDS!G157:W157)*'Datenbank Holds'!AA150</f>
        <v>0</v>
      </c>
      <c r="AS148">
        <f>SUM(HOLDS!G157:W157)*'Datenbank Holds'!AC150</f>
        <v>0</v>
      </c>
      <c r="AV148">
        <f>SUM(HOLDS!G157:W157)*'Datenbank Holds'!AF150</f>
        <v>0</v>
      </c>
    </row>
    <row r="149" spans="2:48" ht="19.5" thickBot="1" x14ac:dyDescent="0.35">
      <c r="B149" t="str">
        <f>PROPER(VLOOKUP(C149,'Datenbank Holds'!B:AI,26,FALSE))</f>
        <v>279,65</v>
      </c>
      <c r="C149" s="120" t="s">
        <v>376</v>
      </c>
      <c r="D149" s="49" t="str">
        <f>PROPER(VLOOKUP(C149,'Datenbank Holds'!B:C,2,FALSE))</f>
        <v>Love Handle Maxi 4</v>
      </c>
      <c r="E149" s="1">
        <f>SUM(HOLDS!G158:W158)</f>
        <v>0</v>
      </c>
      <c r="F149" s="5">
        <f>$E149*'Datenbank Holds'!H151</f>
        <v>0</v>
      </c>
      <c r="G149" s="5">
        <f>$E149*'Datenbank Holds'!I151</f>
        <v>0</v>
      </c>
      <c r="H149" s="5">
        <f>$E149*'Datenbank Holds'!J151</f>
        <v>0</v>
      </c>
      <c r="I149" s="5">
        <f>$E149*'Datenbank Holds'!K151</f>
        <v>0</v>
      </c>
      <c r="J149" s="5">
        <f>$E149*'Datenbank Holds'!L151</f>
        <v>0</v>
      </c>
      <c r="K149" s="5">
        <f>$E149*'Datenbank Holds'!M151</f>
        <v>0</v>
      </c>
      <c r="L149" s="5">
        <f>$E149*'Datenbank Holds'!N151</f>
        <v>0</v>
      </c>
      <c r="M149" s="5">
        <f>$E149*'Datenbank Holds'!O151</f>
        <v>0</v>
      </c>
      <c r="N149" s="5">
        <f>$E149*'Datenbank Holds'!P151</f>
        <v>0</v>
      </c>
      <c r="O149" s="5">
        <f>$E149*'Datenbank Holds'!Q151</f>
        <v>0</v>
      </c>
      <c r="P149" s="5">
        <f>$E149*'Datenbank Holds'!R151</f>
        <v>0</v>
      </c>
      <c r="Q149" s="5">
        <f>$E149*'Datenbank Holds'!S151</f>
        <v>0</v>
      </c>
      <c r="R149" s="5">
        <f>$E149*'Datenbank Holds'!T151</f>
        <v>0</v>
      </c>
      <c r="S149" s="5">
        <f>$E149*'Datenbank Holds'!U151</f>
        <v>0</v>
      </c>
      <c r="T149" s="5">
        <f>$E149*'Datenbank Holds'!V151</f>
        <v>0</v>
      </c>
      <c r="U149" s="5">
        <f>$E149*'Datenbank Holds'!W151</f>
        <v>0</v>
      </c>
      <c r="V149" s="5">
        <f>$E149*'Datenbank Holds'!X151</f>
        <v>0</v>
      </c>
      <c r="Y149">
        <f>HOLDS!G158*HOLDS!$E158</f>
        <v>0</v>
      </c>
      <c r="Z149">
        <f>HOLDS!H158*HOLDS!$E158</f>
        <v>0</v>
      </c>
      <c r="AA149">
        <f>HOLDS!I158*HOLDS!$E158</f>
        <v>0</v>
      </c>
      <c r="AB149">
        <f>HOLDS!J158*HOLDS!$E158</f>
        <v>0</v>
      </c>
      <c r="AC149">
        <f>HOLDS!K158*HOLDS!$E158</f>
        <v>0</v>
      </c>
      <c r="AD149">
        <f>HOLDS!L158*HOLDS!$E158</f>
        <v>0</v>
      </c>
      <c r="AE149">
        <f>HOLDS!M158*HOLDS!$E158</f>
        <v>0</v>
      </c>
      <c r="AF149">
        <f>HOLDS!N158*HOLDS!$E158</f>
        <v>0</v>
      </c>
      <c r="AG149">
        <f>HOLDS!O158*HOLDS!$E158</f>
        <v>0</v>
      </c>
      <c r="AH149">
        <f>HOLDS!P158*HOLDS!$E158</f>
        <v>0</v>
      </c>
      <c r="AI149">
        <f>HOLDS!Q158*HOLDS!$E158</f>
        <v>0</v>
      </c>
      <c r="AJ149">
        <f>HOLDS!R158*HOLDS!$E158</f>
        <v>0</v>
      </c>
      <c r="AK149">
        <f>HOLDS!S158*HOLDS!$E158</f>
        <v>0</v>
      </c>
      <c r="AL149">
        <f>HOLDS!T158*HOLDS!$E158</f>
        <v>0</v>
      </c>
      <c r="AM149">
        <f>HOLDS!U158*HOLDS!$E158</f>
        <v>0</v>
      </c>
      <c r="AN149">
        <f>HOLDS!V158*HOLDS!$E158</f>
        <v>0</v>
      </c>
      <c r="AO149">
        <f>HOLDS!W158*HOLDS!$E158</f>
        <v>0</v>
      </c>
      <c r="AR149">
        <f>SUM(HOLDS!G158:W158)*'Datenbank Holds'!AA151</f>
        <v>0</v>
      </c>
      <c r="AS149">
        <f>SUM(HOLDS!G158:W158)*'Datenbank Holds'!AC151</f>
        <v>0</v>
      </c>
      <c r="AV149">
        <f>SUM(HOLDS!G158:W158)*'Datenbank Holds'!AF151</f>
        <v>0</v>
      </c>
    </row>
    <row r="150" spans="2:48" ht="19.5" thickBot="1" x14ac:dyDescent="0.35">
      <c r="B150" t="str">
        <f>PROPER(VLOOKUP(C150,'Datenbank Holds'!B:AI,26,FALSE))</f>
        <v>228,48</v>
      </c>
      <c r="C150" s="120" t="s">
        <v>377</v>
      </c>
      <c r="D150" s="49" t="str">
        <f>PROPER(VLOOKUP(C150,'Datenbank Holds'!B:C,2,FALSE))</f>
        <v>Love Handle Maxi 4</v>
      </c>
      <c r="E150" s="1">
        <f>SUM(HOLDS!G159:W159)</f>
        <v>0</v>
      </c>
      <c r="F150" s="5">
        <f>$E150*'Datenbank Holds'!H152</f>
        <v>0</v>
      </c>
      <c r="G150" s="5">
        <f>$E150*'Datenbank Holds'!I152</f>
        <v>0</v>
      </c>
      <c r="H150" s="5">
        <f>$E150*'Datenbank Holds'!J152</f>
        <v>0</v>
      </c>
      <c r="I150" s="5">
        <f>$E150*'Datenbank Holds'!K152</f>
        <v>0</v>
      </c>
      <c r="J150" s="5">
        <f>$E150*'Datenbank Holds'!L152</f>
        <v>0</v>
      </c>
      <c r="K150" s="5">
        <f>$E150*'Datenbank Holds'!M152</f>
        <v>0</v>
      </c>
      <c r="L150" s="5">
        <f>$E150*'Datenbank Holds'!N152</f>
        <v>0</v>
      </c>
      <c r="M150" s="5">
        <f>$E150*'Datenbank Holds'!O152</f>
        <v>0</v>
      </c>
      <c r="N150" s="5">
        <f>$E150*'Datenbank Holds'!P152</f>
        <v>0</v>
      </c>
      <c r="O150" s="5">
        <f>$E150*'Datenbank Holds'!Q152</f>
        <v>0</v>
      </c>
      <c r="P150" s="5">
        <f>$E150*'Datenbank Holds'!R152</f>
        <v>0</v>
      </c>
      <c r="Q150" s="5">
        <f>$E150*'Datenbank Holds'!S152</f>
        <v>0</v>
      </c>
      <c r="R150" s="5">
        <f>$E150*'Datenbank Holds'!T152</f>
        <v>0</v>
      </c>
      <c r="S150" s="5">
        <f>$E150*'Datenbank Holds'!U152</f>
        <v>0</v>
      </c>
      <c r="T150" s="5">
        <f>$E150*'Datenbank Holds'!V152</f>
        <v>0</v>
      </c>
      <c r="U150" s="5">
        <f>$E150*'Datenbank Holds'!W152</f>
        <v>0</v>
      </c>
      <c r="V150" s="5">
        <f>$E150*'Datenbank Holds'!X152</f>
        <v>0</v>
      </c>
      <c r="Y150">
        <f>HOLDS!G159*HOLDS!$E159</f>
        <v>0</v>
      </c>
      <c r="Z150">
        <f>HOLDS!H159*HOLDS!$E159</f>
        <v>0</v>
      </c>
      <c r="AA150">
        <f>HOLDS!I159*HOLDS!$E159</f>
        <v>0</v>
      </c>
      <c r="AB150">
        <f>HOLDS!J159*HOLDS!$E159</f>
        <v>0</v>
      </c>
      <c r="AC150">
        <f>HOLDS!K159*HOLDS!$E159</f>
        <v>0</v>
      </c>
      <c r="AD150">
        <f>HOLDS!L159*HOLDS!$E159</f>
        <v>0</v>
      </c>
      <c r="AE150">
        <f>HOLDS!M159*HOLDS!$E159</f>
        <v>0</v>
      </c>
      <c r="AF150">
        <f>HOLDS!N159*HOLDS!$E159</f>
        <v>0</v>
      </c>
      <c r="AG150">
        <f>HOLDS!O159*HOLDS!$E159</f>
        <v>0</v>
      </c>
      <c r="AH150">
        <f>HOLDS!P159*HOLDS!$E159</f>
        <v>0</v>
      </c>
      <c r="AI150">
        <f>HOLDS!Q159*HOLDS!$E159</f>
        <v>0</v>
      </c>
      <c r="AJ150">
        <f>HOLDS!R159*HOLDS!$E159</f>
        <v>0</v>
      </c>
      <c r="AK150">
        <f>HOLDS!S159*HOLDS!$E159</f>
        <v>0</v>
      </c>
      <c r="AL150">
        <f>HOLDS!T159*HOLDS!$E159</f>
        <v>0</v>
      </c>
      <c r="AM150">
        <f>HOLDS!U159*HOLDS!$E159</f>
        <v>0</v>
      </c>
      <c r="AN150">
        <f>HOLDS!V159*HOLDS!$E159</f>
        <v>0</v>
      </c>
      <c r="AO150">
        <f>HOLDS!W159*HOLDS!$E159</f>
        <v>0</v>
      </c>
      <c r="AR150">
        <f>SUM(HOLDS!G159:W159)*'Datenbank Holds'!AA152</f>
        <v>0</v>
      </c>
      <c r="AS150">
        <f>SUM(HOLDS!G159:W159)*'Datenbank Holds'!AC152</f>
        <v>0</v>
      </c>
      <c r="AV150">
        <f>SUM(HOLDS!G159:W159)*'Datenbank Holds'!AF152</f>
        <v>0</v>
      </c>
    </row>
    <row r="151" spans="2:48" ht="19.5" thickBot="1" x14ac:dyDescent="0.35">
      <c r="B151" t="str">
        <f>PROPER(VLOOKUP(C151,'Datenbank Holds'!B:AI,26,FALSE))</f>
        <v>279,65</v>
      </c>
      <c r="C151" s="120" t="s">
        <v>378</v>
      </c>
      <c r="D151" s="49" t="str">
        <f>PROPER(VLOOKUP(C151,'Datenbank Holds'!B:C,2,FALSE))</f>
        <v>Love Handle Maxi 5</v>
      </c>
      <c r="E151" s="1">
        <f>SUM(HOLDS!G160:W160)</f>
        <v>0</v>
      </c>
      <c r="F151" s="5">
        <f>$E151*'Datenbank Holds'!H153</f>
        <v>0</v>
      </c>
      <c r="G151" s="5">
        <f>$E151*'Datenbank Holds'!I153</f>
        <v>0</v>
      </c>
      <c r="H151" s="5">
        <f>$E151*'Datenbank Holds'!J153</f>
        <v>0</v>
      </c>
      <c r="I151" s="5">
        <f>$E151*'Datenbank Holds'!K153</f>
        <v>0</v>
      </c>
      <c r="J151" s="5">
        <f>$E151*'Datenbank Holds'!L153</f>
        <v>0</v>
      </c>
      <c r="K151" s="5">
        <f>$E151*'Datenbank Holds'!M153</f>
        <v>0</v>
      </c>
      <c r="L151" s="5">
        <f>$E151*'Datenbank Holds'!N153</f>
        <v>0</v>
      </c>
      <c r="M151" s="5">
        <f>$E151*'Datenbank Holds'!O153</f>
        <v>0</v>
      </c>
      <c r="N151" s="5">
        <f>$E151*'Datenbank Holds'!P153</f>
        <v>0</v>
      </c>
      <c r="O151" s="5">
        <f>$E151*'Datenbank Holds'!Q153</f>
        <v>0</v>
      </c>
      <c r="P151" s="5">
        <f>$E151*'Datenbank Holds'!R153</f>
        <v>0</v>
      </c>
      <c r="Q151" s="5">
        <f>$E151*'Datenbank Holds'!S153</f>
        <v>0</v>
      </c>
      <c r="R151" s="5">
        <f>$E151*'Datenbank Holds'!T153</f>
        <v>0</v>
      </c>
      <c r="S151" s="5">
        <f>$E151*'Datenbank Holds'!U153</f>
        <v>0</v>
      </c>
      <c r="T151" s="5">
        <f>$E151*'Datenbank Holds'!V153</f>
        <v>0</v>
      </c>
      <c r="U151" s="5">
        <f>$E151*'Datenbank Holds'!W153</f>
        <v>0</v>
      </c>
      <c r="V151" s="5">
        <f>$E151*'Datenbank Holds'!X153</f>
        <v>0</v>
      </c>
      <c r="Y151">
        <f>HOLDS!G160*HOLDS!$E160</f>
        <v>0</v>
      </c>
      <c r="Z151">
        <f>HOLDS!H160*HOLDS!$E160</f>
        <v>0</v>
      </c>
      <c r="AA151">
        <f>HOLDS!I160*HOLDS!$E160</f>
        <v>0</v>
      </c>
      <c r="AB151">
        <f>HOLDS!J160*HOLDS!$E160</f>
        <v>0</v>
      </c>
      <c r="AC151">
        <f>HOLDS!K160*HOLDS!$E160</f>
        <v>0</v>
      </c>
      <c r="AD151">
        <f>HOLDS!L160*HOLDS!$E160</f>
        <v>0</v>
      </c>
      <c r="AE151">
        <f>HOLDS!M160*HOLDS!$E160</f>
        <v>0</v>
      </c>
      <c r="AF151">
        <f>HOLDS!N160*HOLDS!$E160</f>
        <v>0</v>
      </c>
      <c r="AG151">
        <f>HOLDS!O160*HOLDS!$E160</f>
        <v>0</v>
      </c>
      <c r="AH151">
        <f>HOLDS!P160*HOLDS!$E160</f>
        <v>0</v>
      </c>
      <c r="AI151">
        <f>HOLDS!Q160*HOLDS!$E160</f>
        <v>0</v>
      </c>
      <c r="AJ151">
        <f>HOLDS!R160*HOLDS!$E160</f>
        <v>0</v>
      </c>
      <c r="AK151">
        <f>HOLDS!S160*HOLDS!$E160</f>
        <v>0</v>
      </c>
      <c r="AL151">
        <f>HOLDS!T160*HOLDS!$E160</f>
        <v>0</v>
      </c>
      <c r="AM151">
        <f>HOLDS!U160*HOLDS!$E160</f>
        <v>0</v>
      </c>
      <c r="AN151">
        <f>HOLDS!V160*HOLDS!$E160</f>
        <v>0</v>
      </c>
      <c r="AO151">
        <f>HOLDS!W160*HOLDS!$E160</f>
        <v>0</v>
      </c>
      <c r="AR151">
        <f>SUM(HOLDS!G160:W160)*'Datenbank Holds'!AA153</f>
        <v>0</v>
      </c>
      <c r="AS151">
        <f>SUM(HOLDS!G160:W160)*'Datenbank Holds'!AC153</f>
        <v>0</v>
      </c>
      <c r="AV151">
        <f>SUM(HOLDS!G160:W160)*'Datenbank Holds'!AF153</f>
        <v>0</v>
      </c>
    </row>
    <row r="152" spans="2:48" ht="19.5" thickBot="1" x14ac:dyDescent="0.35">
      <c r="B152" t="str">
        <f>PROPER(VLOOKUP(C152,'Datenbank Holds'!B:AI,26,FALSE))</f>
        <v>228,48</v>
      </c>
      <c r="C152" s="120" t="s">
        <v>379</v>
      </c>
      <c r="D152" s="49" t="str">
        <f>PROPER(VLOOKUP(C152,'Datenbank Holds'!B:C,2,FALSE))</f>
        <v>Love Handle Maxi 5</v>
      </c>
      <c r="E152" s="1">
        <f>SUM(HOLDS!G161:W161)</f>
        <v>0</v>
      </c>
      <c r="F152" s="5">
        <f>$E152*'Datenbank Holds'!H154</f>
        <v>0</v>
      </c>
      <c r="G152" s="5">
        <f>$E152*'Datenbank Holds'!I154</f>
        <v>0</v>
      </c>
      <c r="H152" s="5">
        <f>$E152*'Datenbank Holds'!J154</f>
        <v>0</v>
      </c>
      <c r="I152" s="5">
        <f>$E152*'Datenbank Holds'!K154</f>
        <v>0</v>
      </c>
      <c r="J152" s="5">
        <f>$E152*'Datenbank Holds'!L154</f>
        <v>0</v>
      </c>
      <c r="K152" s="5">
        <f>$E152*'Datenbank Holds'!M154</f>
        <v>0</v>
      </c>
      <c r="L152" s="5">
        <f>$E152*'Datenbank Holds'!N154</f>
        <v>0</v>
      </c>
      <c r="M152" s="5">
        <f>$E152*'Datenbank Holds'!O154</f>
        <v>0</v>
      </c>
      <c r="N152" s="5">
        <f>$E152*'Datenbank Holds'!P154</f>
        <v>0</v>
      </c>
      <c r="O152" s="5">
        <f>$E152*'Datenbank Holds'!Q154</f>
        <v>0</v>
      </c>
      <c r="P152" s="5">
        <f>$E152*'Datenbank Holds'!R154</f>
        <v>0</v>
      </c>
      <c r="Q152" s="5">
        <f>$E152*'Datenbank Holds'!S154</f>
        <v>0</v>
      </c>
      <c r="R152" s="5">
        <f>$E152*'Datenbank Holds'!T154</f>
        <v>0</v>
      </c>
      <c r="S152" s="5">
        <f>$E152*'Datenbank Holds'!U154</f>
        <v>0</v>
      </c>
      <c r="T152" s="5">
        <f>$E152*'Datenbank Holds'!V154</f>
        <v>0</v>
      </c>
      <c r="U152" s="5">
        <f>$E152*'Datenbank Holds'!W154</f>
        <v>0</v>
      </c>
      <c r="V152" s="5">
        <f>$E152*'Datenbank Holds'!X154</f>
        <v>0</v>
      </c>
      <c r="Y152">
        <f>HOLDS!G161*HOLDS!$E161</f>
        <v>0</v>
      </c>
      <c r="Z152">
        <f>HOLDS!H161*HOLDS!$E161</f>
        <v>0</v>
      </c>
      <c r="AA152">
        <f>HOLDS!I161*HOLDS!$E161</f>
        <v>0</v>
      </c>
      <c r="AB152">
        <f>HOLDS!J161*HOLDS!$E161</f>
        <v>0</v>
      </c>
      <c r="AC152">
        <f>HOLDS!K161*HOLDS!$E161</f>
        <v>0</v>
      </c>
      <c r="AD152">
        <f>HOLDS!L161*HOLDS!$E161</f>
        <v>0</v>
      </c>
      <c r="AE152">
        <f>HOLDS!M161*HOLDS!$E161</f>
        <v>0</v>
      </c>
      <c r="AF152">
        <f>HOLDS!N161*HOLDS!$E161</f>
        <v>0</v>
      </c>
      <c r="AG152">
        <f>HOLDS!O161*HOLDS!$E161</f>
        <v>0</v>
      </c>
      <c r="AH152">
        <f>HOLDS!P161*HOLDS!$E161</f>
        <v>0</v>
      </c>
      <c r="AI152">
        <f>HOLDS!Q161*HOLDS!$E161</f>
        <v>0</v>
      </c>
      <c r="AJ152">
        <f>HOLDS!R161*HOLDS!$E161</f>
        <v>0</v>
      </c>
      <c r="AK152">
        <f>HOLDS!S161*HOLDS!$E161</f>
        <v>0</v>
      </c>
      <c r="AL152">
        <f>HOLDS!T161*HOLDS!$E161</f>
        <v>0</v>
      </c>
      <c r="AM152">
        <f>HOLDS!U161*HOLDS!$E161</f>
        <v>0</v>
      </c>
      <c r="AN152">
        <f>HOLDS!V161*HOLDS!$E161</f>
        <v>0</v>
      </c>
      <c r="AO152">
        <f>HOLDS!W161*HOLDS!$E161</f>
        <v>0</v>
      </c>
      <c r="AR152">
        <f>SUM(HOLDS!G161:W161)*'Datenbank Holds'!AA154</f>
        <v>0</v>
      </c>
      <c r="AS152">
        <f>SUM(HOLDS!G161:W161)*'Datenbank Holds'!AC154</f>
        <v>0</v>
      </c>
      <c r="AV152">
        <f>SUM(HOLDS!G161:W161)*'Datenbank Holds'!AF154</f>
        <v>0</v>
      </c>
    </row>
    <row r="153" spans="2:48" ht="19.5" thickBot="1" x14ac:dyDescent="0.35">
      <c r="B153" t="str">
        <f>PROPER(VLOOKUP(C153,'Datenbank Holds'!B:AI,26,FALSE))</f>
        <v>279,65</v>
      </c>
      <c r="C153" s="120" t="s">
        <v>380</v>
      </c>
      <c r="D153" s="49" t="str">
        <f>PROPER(VLOOKUP(C153,'Datenbank Holds'!B:C,2,FALSE))</f>
        <v>Love Handle Maxi 6</v>
      </c>
      <c r="E153" s="1">
        <f>SUM(HOLDS!G162:W162)</f>
        <v>0</v>
      </c>
      <c r="F153" s="5">
        <f>$E153*'Datenbank Holds'!H155</f>
        <v>0</v>
      </c>
      <c r="G153" s="5">
        <f>$E153*'Datenbank Holds'!I155</f>
        <v>0</v>
      </c>
      <c r="H153" s="5">
        <f>$E153*'Datenbank Holds'!J155</f>
        <v>0</v>
      </c>
      <c r="I153" s="5">
        <f>$E153*'Datenbank Holds'!K155</f>
        <v>0</v>
      </c>
      <c r="J153" s="5">
        <f>$E153*'Datenbank Holds'!L155</f>
        <v>0</v>
      </c>
      <c r="K153" s="5">
        <f>$E153*'Datenbank Holds'!M155</f>
        <v>0</v>
      </c>
      <c r="L153" s="5">
        <f>$E153*'Datenbank Holds'!N155</f>
        <v>0</v>
      </c>
      <c r="M153" s="5">
        <f>$E153*'Datenbank Holds'!O155</f>
        <v>0</v>
      </c>
      <c r="N153" s="5">
        <f>$E153*'Datenbank Holds'!P155</f>
        <v>0</v>
      </c>
      <c r="O153" s="5">
        <f>$E153*'Datenbank Holds'!Q155</f>
        <v>0</v>
      </c>
      <c r="P153" s="5">
        <f>$E153*'Datenbank Holds'!R155</f>
        <v>0</v>
      </c>
      <c r="Q153" s="5">
        <f>$E153*'Datenbank Holds'!S155</f>
        <v>0</v>
      </c>
      <c r="R153" s="5">
        <f>$E153*'Datenbank Holds'!T155</f>
        <v>0</v>
      </c>
      <c r="S153" s="5">
        <f>$E153*'Datenbank Holds'!U155</f>
        <v>0</v>
      </c>
      <c r="T153" s="5">
        <f>$E153*'Datenbank Holds'!V155</f>
        <v>0</v>
      </c>
      <c r="U153" s="5">
        <f>$E153*'Datenbank Holds'!W155</f>
        <v>0</v>
      </c>
      <c r="V153" s="5">
        <f>$E153*'Datenbank Holds'!X155</f>
        <v>0</v>
      </c>
      <c r="Y153">
        <f>HOLDS!G162*HOLDS!$E162</f>
        <v>0</v>
      </c>
      <c r="Z153">
        <f>HOLDS!H162*HOLDS!$E162</f>
        <v>0</v>
      </c>
      <c r="AA153">
        <f>HOLDS!I162*HOLDS!$E162</f>
        <v>0</v>
      </c>
      <c r="AB153">
        <f>HOLDS!J162*HOLDS!$E162</f>
        <v>0</v>
      </c>
      <c r="AC153">
        <f>HOLDS!K162*HOLDS!$E162</f>
        <v>0</v>
      </c>
      <c r="AD153">
        <f>HOLDS!L162*HOLDS!$E162</f>
        <v>0</v>
      </c>
      <c r="AE153">
        <f>HOLDS!M162*HOLDS!$E162</f>
        <v>0</v>
      </c>
      <c r="AF153">
        <f>HOLDS!N162*HOLDS!$E162</f>
        <v>0</v>
      </c>
      <c r="AG153">
        <f>HOLDS!O162*HOLDS!$E162</f>
        <v>0</v>
      </c>
      <c r="AH153">
        <f>HOLDS!P162*HOLDS!$E162</f>
        <v>0</v>
      </c>
      <c r="AI153">
        <f>HOLDS!Q162*HOLDS!$E162</f>
        <v>0</v>
      </c>
      <c r="AJ153">
        <f>HOLDS!R162*HOLDS!$E162</f>
        <v>0</v>
      </c>
      <c r="AK153">
        <f>HOLDS!S162*HOLDS!$E162</f>
        <v>0</v>
      </c>
      <c r="AL153">
        <f>HOLDS!T162*HOLDS!$E162</f>
        <v>0</v>
      </c>
      <c r="AM153">
        <f>HOLDS!U162*HOLDS!$E162</f>
        <v>0</v>
      </c>
      <c r="AN153">
        <f>HOLDS!V162*HOLDS!$E162</f>
        <v>0</v>
      </c>
      <c r="AO153">
        <f>HOLDS!W162*HOLDS!$E162</f>
        <v>0</v>
      </c>
      <c r="AR153">
        <f>SUM(HOLDS!G162:W162)*'Datenbank Holds'!AA155</f>
        <v>0</v>
      </c>
      <c r="AS153">
        <f>SUM(HOLDS!G162:W162)*'Datenbank Holds'!AC155</f>
        <v>0</v>
      </c>
      <c r="AV153">
        <f>SUM(HOLDS!G162:W162)*'Datenbank Holds'!AF155</f>
        <v>0</v>
      </c>
    </row>
    <row r="154" spans="2:48" ht="19.5" thickBot="1" x14ac:dyDescent="0.35">
      <c r="B154" t="str">
        <f>PROPER(VLOOKUP(C154,'Datenbank Holds'!B:AI,26,FALSE))</f>
        <v>228,48</v>
      </c>
      <c r="C154" s="120" t="s">
        <v>381</v>
      </c>
      <c r="D154" s="49" t="str">
        <f>PROPER(VLOOKUP(C154,'Datenbank Holds'!B:C,2,FALSE))</f>
        <v>Love Handle Maxi 6</v>
      </c>
      <c r="E154" s="1">
        <f>SUM(HOLDS!G163:W163)</f>
        <v>0</v>
      </c>
      <c r="F154" s="5">
        <f>$E154*'Datenbank Holds'!H156</f>
        <v>0</v>
      </c>
      <c r="G154" s="5">
        <f>$E154*'Datenbank Holds'!I156</f>
        <v>0</v>
      </c>
      <c r="H154" s="5">
        <f>$E154*'Datenbank Holds'!J156</f>
        <v>0</v>
      </c>
      <c r="I154" s="5">
        <f>$E154*'Datenbank Holds'!K156</f>
        <v>0</v>
      </c>
      <c r="J154" s="5">
        <f>$E154*'Datenbank Holds'!L156</f>
        <v>0</v>
      </c>
      <c r="K154" s="5">
        <f>$E154*'Datenbank Holds'!M156</f>
        <v>0</v>
      </c>
      <c r="L154" s="5">
        <f>$E154*'Datenbank Holds'!N156</f>
        <v>0</v>
      </c>
      <c r="M154" s="5">
        <f>$E154*'Datenbank Holds'!O156</f>
        <v>0</v>
      </c>
      <c r="N154" s="5">
        <f>$E154*'Datenbank Holds'!P156</f>
        <v>0</v>
      </c>
      <c r="O154" s="5">
        <f>$E154*'Datenbank Holds'!Q156</f>
        <v>0</v>
      </c>
      <c r="P154" s="5">
        <f>$E154*'Datenbank Holds'!R156</f>
        <v>0</v>
      </c>
      <c r="Q154" s="5">
        <f>$E154*'Datenbank Holds'!S156</f>
        <v>0</v>
      </c>
      <c r="R154" s="5">
        <f>$E154*'Datenbank Holds'!T156</f>
        <v>0</v>
      </c>
      <c r="S154" s="5">
        <f>$E154*'Datenbank Holds'!U156</f>
        <v>0</v>
      </c>
      <c r="T154" s="5">
        <f>$E154*'Datenbank Holds'!V156</f>
        <v>0</v>
      </c>
      <c r="U154" s="5">
        <f>$E154*'Datenbank Holds'!W156</f>
        <v>0</v>
      </c>
      <c r="V154" s="5">
        <f>$E154*'Datenbank Holds'!X156</f>
        <v>0</v>
      </c>
      <c r="Y154">
        <f>HOLDS!G163*HOLDS!$E163</f>
        <v>0</v>
      </c>
      <c r="Z154">
        <f>HOLDS!H163*HOLDS!$E163</f>
        <v>0</v>
      </c>
      <c r="AA154">
        <f>HOLDS!I163*HOLDS!$E163</f>
        <v>0</v>
      </c>
      <c r="AB154">
        <f>HOLDS!J163*HOLDS!$E163</f>
        <v>0</v>
      </c>
      <c r="AC154">
        <f>HOLDS!K163*HOLDS!$E163</f>
        <v>0</v>
      </c>
      <c r="AD154">
        <f>HOLDS!L163*HOLDS!$E163</f>
        <v>0</v>
      </c>
      <c r="AE154">
        <f>HOLDS!M163*HOLDS!$E163</f>
        <v>0</v>
      </c>
      <c r="AF154">
        <f>HOLDS!N163*HOLDS!$E163</f>
        <v>0</v>
      </c>
      <c r="AG154">
        <f>HOLDS!O163*HOLDS!$E163</f>
        <v>0</v>
      </c>
      <c r="AH154">
        <f>HOLDS!P163*HOLDS!$E163</f>
        <v>0</v>
      </c>
      <c r="AI154">
        <f>HOLDS!Q163*HOLDS!$E163</f>
        <v>0</v>
      </c>
      <c r="AJ154">
        <f>HOLDS!R163*HOLDS!$E163</f>
        <v>0</v>
      </c>
      <c r="AK154">
        <f>HOLDS!S163*HOLDS!$E163</f>
        <v>0</v>
      </c>
      <c r="AL154">
        <f>HOLDS!T163*HOLDS!$E163</f>
        <v>0</v>
      </c>
      <c r="AM154">
        <f>HOLDS!U163*HOLDS!$E163</f>
        <v>0</v>
      </c>
      <c r="AN154">
        <f>HOLDS!V163*HOLDS!$E163</f>
        <v>0</v>
      </c>
      <c r="AO154">
        <f>HOLDS!W163*HOLDS!$E163</f>
        <v>0</v>
      </c>
      <c r="AR154">
        <f>SUM(HOLDS!G163:W163)*'Datenbank Holds'!AA156</f>
        <v>0</v>
      </c>
      <c r="AS154">
        <f>SUM(HOLDS!G163:W163)*'Datenbank Holds'!AC156</f>
        <v>0</v>
      </c>
      <c r="AV154">
        <f>SUM(HOLDS!G163:W163)*'Datenbank Holds'!AF156</f>
        <v>0</v>
      </c>
    </row>
    <row r="155" spans="2:48" ht="19.5" thickBot="1" x14ac:dyDescent="0.35">
      <c r="B155" t="str">
        <f>PROPER(VLOOKUP(C155,'Datenbank Holds'!B:AI,26,FALSE))</f>
        <v>216,58</v>
      </c>
      <c r="C155" s="120" t="s">
        <v>315</v>
      </c>
      <c r="D155" s="49" t="str">
        <f>PROPER(VLOOKUP(C155,'Datenbank Holds'!B:C,2,FALSE))</f>
        <v>Love Handle Medium 1</v>
      </c>
      <c r="E155" s="1">
        <f>SUM(HOLDS!G164:W164)</f>
        <v>0</v>
      </c>
      <c r="F155" s="5">
        <f>$E155*'Datenbank Holds'!H157</f>
        <v>0</v>
      </c>
      <c r="G155" s="5">
        <f>$E155*'Datenbank Holds'!I157</f>
        <v>0</v>
      </c>
      <c r="H155" s="5">
        <f>$E155*'Datenbank Holds'!J157</f>
        <v>0</v>
      </c>
      <c r="I155" s="5">
        <f>$E155*'Datenbank Holds'!K157</f>
        <v>0</v>
      </c>
      <c r="J155" s="5">
        <f>$E155*'Datenbank Holds'!L157</f>
        <v>0</v>
      </c>
      <c r="K155" s="5">
        <f>$E155*'Datenbank Holds'!M157</f>
        <v>0</v>
      </c>
      <c r="L155" s="5">
        <f>$E155*'Datenbank Holds'!N157</f>
        <v>0</v>
      </c>
      <c r="M155" s="5">
        <f>$E155*'Datenbank Holds'!O157</f>
        <v>0</v>
      </c>
      <c r="N155" s="5">
        <f>$E155*'Datenbank Holds'!P157</f>
        <v>0</v>
      </c>
      <c r="O155" s="5">
        <f>$E155*'Datenbank Holds'!Q157</f>
        <v>0</v>
      </c>
      <c r="P155" s="5">
        <f>$E155*'Datenbank Holds'!R157</f>
        <v>0</v>
      </c>
      <c r="Q155" s="5">
        <f>$E155*'Datenbank Holds'!S157</f>
        <v>0</v>
      </c>
      <c r="R155" s="5">
        <f>$E155*'Datenbank Holds'!T157</f>
        <v>0</v>
      </c>
      <c r="S155" s="5">
        <f>$E155*'Datenbank Holds'!U157</f>
        <v>0</v>
      </c>
      <c r="T155" s="5">
        <f>$E155*'Datenbank Holds'!V157</f>
        <v>0</v>
      </c>
      <c r="U155" s="5">
        <f>$E155*'Datenbank Holds'!W157</f>
        <v>0</v>
      </c>
      <c r="V155" s="5">
        <f>$E155*'Datenbank Holds'!X157</f>
        <v>0</v>
      </c>
      <c r="Y155">
        <f>HOLDS!G164*HOLDS!$E164</f>
        <v>0</v>
      </c>
      <c r="Z155">
        <f>HOLDS!H164*HOLDS!$E164</f>
        <v>0</v>
      </c>
      <c r="AA155">
        <f>HOLDS!I164*HOLDS!$E164</f>
        <v>0</v>
      </c>
      <c r="AB155">
        <f>HOLDS!J164*HOLDS!$E164</f>
        <v>0</v>
      </c>
      <c r="AC155">
        <f>HOLDS!K164*HOLDS!$E164</f>
        <v>0</v>
      </c>
      <c r="AD155">
        <f>HOLDS!L164*HOLDS!$E164</f>
        <v>0</v>
      </c>
      <c r="AE155">
        <f>HOLDS!M164*HOLDS!$E164</f>
        <v>0</v>
      </c>
      <c r="AF155">
        <f>HOLDS!N164*HOLDS!$E164</f>
        <v>0</v>
      </c>
      <c r="AG155">
        <f>HOLDS!O164*HOLDS!$E164</f>
        <v>0</v>
      </c>
      <c r="AH155">
        <f>HOLDS!P164*HOLDS!$E164</f>
        <v>0</v>
      </c>
      <c r="AI155">
        <f>HOLDS!Q164*HOLDS!$E164</f>
        <v>0</v>
      </c>
      <c r="AJ155">
        <f>HOLDS!R164*HOLDS!$E164</f>
        <v>0</v>
      </c>
      <c r="AK155">
        <f>HOLDS!S164*HOLDS!$E164</f>
        <v>0</v>
      </c>
      <c r="AL155">
        <f>HOLDS!T164*HOLDS!$E164</f>
        <v>0</v>
      </c>
      <c r="AM155">
        <f>HOLDS!U164*HOLDS!$E164</f>
        <v>0</v>
      </c>
      <c r="AN155">
        <f>HOLDS!V164*HOLDS!$E164</f>
        <v>0</v>
      </c>
      <c r="AO155">
        <f>HOLDS!W164*HOLDS!$E164</f>
        <v>0</v>
      </c>
      <c r="AR155">
        <f>SUM(HOLDS!G164:W164)*'Datenbank Holds'!AA157</f>
        <v>0</v>
      </c>
      <c r="AS155">
        <f>SUM(HOLDS!G164:W164)*'Datenbank Holds'!AC157</f>
        <v>0</v>
      </c>
      <c r="AV155">
        <f>SUM(HOLDS!G164:W164)*'Datenbank Holds'!AF157</f>
        <v>0</v>
      </c>
    </row>
    <row r="156" spans="2:48" ht="19.5" thickBot="1" x14ac:dyDescent="0.35">
      <c r="B156" t="str">
        <f>PROPER(VLOOKUP(C156,'Datenbank Holds'!B:AI,26,FALSE))</f>
        <v>184,45</v>
      </c>
      <c r="C156" s="120" t="s">
        <v>316</v>
      </c>
      <c r="D156" s="49" t="str">
        <f>PROPER(VLOOKUP(C156,'Datenbank Holds'!B:C,2,FALSE))</f>
        <v>Love Handle Medium 1</v>
      </c>
      <c r="E156" s="1">
        <f>SUM(HOLDS!G165:W165)</f>
        <v>0</v>
      </c>
      <c r="F156" s="5">
        <f>$E156*'Datenbank Holds'!H158</f>
        <v>0</v>
      </c>
      <c r="G156" s="5">
        <f>$E156*'Datenbank Holds'!I158</f>
        <v>0</v>
      </c>
      <c r="H156" s="5">
        <f>$E156*'Datenbank Holds'!J158</f>
        <v>0</v>
      </c>
      <c r="I156" s="5">
        <f>$E156*'Datenbank Holds'!K158</f>
        <v>0</v>
      </c>
      <c r="J156" s="5">
        <f>$E156*'Datenbank Holds'!L158</f>
        <v>0</v>
      </c>
      <c r="K156" s="5">
        <f>$E156*'Datenbank Holds'!M158</f>
        <v>0</v>
      </c>
      <c r="L156" s="5">
        <f>$E156*'Datenbank Holds'!N158</f>
        <v>0</v>
      </c>
      <c r="M156" s="5">
        <f>$E156*'Datenbank Holds'!O158</f>
        <v>0</v>
      </c>
      <c r="N156" s="5">
        <f>$E156*'Datenbank Holds'!P158</f>
        <v>0</v>
      </c>
      <c r="O156" s="5">
        <f>$E156*'Datenbank Holds'!Q158</f>
        <v>0</v>
      </c>
      <c r="P156" s="5">
        <f>$E156*'Datenbank Holds'!R158</f>
        <v>0</v>
      </c>
      <c r="Q156" s="5">
        <f>$E156*'Datenbank Holds'!S158</f>
        <v>0</v>
      </c>
      <c r="R156" s="5">
        <f>$E156*'Datenbank Holds'!T158</f>
        <v>0</v>
      </c>
      <c r="S156" s="5">
        <f>$E156*'Datenbank Holds'!U158</f>
        <v>0</v>
      </c>
      <c r="T156" s="5">
        <f>$E156*'Datenbank Holds'!V158</f>
        <v>0</v>
      </c>
      <c r="U156" s="5">
        <f>$E156*'Datenbank Holds'!W158</f>
        <v>0</v>
      </c>
      <c r="V156" s="5">
        <f>$E156*'Datenbank Holds'!X158</f>
        <v>0</v>
      </c>
      <c r="Y156">
        <f>HOLDS!G165*HOLDS!$E165</f>
        <v>0</v>
      </c>
      <c r="Z156">
        <f>HOLDS!H165*HOLDS!$E165</f>
        <v>0</v>
      </c>
      <c r="AA156">
        <f>HOLDS!I165*HOLDS!$E165</f>
        <v>0</v>
      </c>
      <c r="AB156">
        <f>HOLDS!J165*HOLDS!$E165</f>
        <v>0</v>
      </c>
      <c r="AC156">
        <f>HOLDS!K165*HOLDS!$E165</f>
        <v>0</v>
      </c>
      <c r="AD156">
        <f>HOLDS!L165*HOLDS!$E165</f>
        <v>0</v>
      </c>
      <c r="AE156">
        <f>HOLDS!M165*HOLDS!$E165</f>
        <v>0</v>
      </c>
      <c r="AF156">
        <f>HOLDS!N165*HOLDS!$E165</f>
        <v>0</v>
      </c>
      <c r="AG156">
        <f>HOLDS!O165*HOLDS!$E165</f>
        <v>0</v>
      </c>
      <c r="AH156">
        <f>HOLDS!P165*HOLDS!$E165</f>
        <v>0</v>
      </c>
      <c r="AI156">
        <f>HOLDS!Q165*HOLDS!$E165</f>
        <v>0</v>
      </c>
      <c r="AJ156">
        <f>HOLDS!R165*HOLDS!$E165</f>
        <v>0</v>
      </c>
      <c r="AK156">
        <f>HOLDS!S165*HOLDS!$E165</f>
        <v>0</v>
      </c>
      <c r="AL156">
        <f>HOLDS!T165*HOLDS!$E165</f>
        <v>0</v>
      </c>
      <c r="AM156">
        <f>HOLDS!U165*HOLDS!$E165</f>
        <v>0</v>
      </c>
      <c r="AN156">
        <f>HOLDS!V165*HOLDS!$E165</f>
        <v>0</v>
      </c>
      <c r="AO156">
        <f>HOLDS!W165*HOLDS!$E165</f>
        <v>0</v>
      </c>
      <c r="AR156">
        <f>SUM(HOLDS!G165:W165)*'Datenbank Holds'!AA158</f>
        <v>0</v>
      </c>
      <c r="AS156">
        <f>SUM(HOLDS!G165:W165)*'Datenbank Holds'!AC158</f>
        <v>0</v>
      </c>
      <c r="AV156">
        <f>SUM(HOLDS!G165:W165)*'Datenbank Holds'!AF158</f>
        <v>0</v>
      </c>
    </row>
    <row r="157" spans="2:48" ht="19.5" thickBot="1" x14ac:dyDescent="0.35">
      <c r="B157" t="str">
        <f>PROPER(VLOOKUP(C157,'Datenbank Holds'!B:AI,26,FALSE))</f>
        <v>216,58</v>
      </c>
      <c r="C157" s="120" t="s">
        <v>317</v>
      </c>
      <c r="D157" s="49" t="str">
        <f>PROPER(VLOOKUP(C157,'Datenbank Holds'!B:C,2,FALSE))</f>
        <v>Love Handle Medium 2</v>
      </c>
      <c r="E157" s="1">
        <f>SUM(HOLDS!G166:W166)</f>
        <v>0</v>
      </c>
      <c r="F157" s="5">
        <f>$E157*'Datenbank Holds'!H159</f>
        <v>0</v>
      </c>
      <c r="G157" s="5">
        <f>$E157*'Datenbank Holds'!I159</f>
        <v>0</v>
      </c>
      <c r="H157" s="5">
        <f>$E157*'Datenbank Holds'!J159</f>
        <v>0</v>
      </c>
      <c r="I157" s="5">
        <f>$E157*'Datenbank Holds'!K159</f>
        <v>0</v>
      </c>
      <c r="J157" s="5">
        <f>$E157*'Datenbank Holds'!L159</f>
        <v>0</v>
      </c>
      <c r="K157" s="5">
        <f>$E157*'Datenbank Holds'!M159</f>
        <v>0</v>
      </c>
      <c r="L157" s="5">
        <f>$E157*'Datenbank Holds'!N159</f>
        <v>0</v>
      </c>
      <c r="M157" s="5">
        <f>$E157*'Datenbank Holds'!O159</f>
        <v>0</v>
      </c>
      <c r="N157" s="5">
        <f>$E157*'Datenbank Holds'!P159</f>
        <v>0</v>
      </c>
      <c r="O157" s="5">
        <f>$E157*'Datenbank Holds'!Q159</f>
        <v>0</v>
      </c>
      <c r="P157" s="5">
        <f>$E157*'Datenbank Holds'!R159</f>
        <v>0</v>
      </c>
      <c r="Q157" s="5">
        <f>$E157*'Datenbank Holds'!S159</f>
        <v>0</v>
      </c>
      <c r="R157" s="5">
        <f>$E157*'Datenbank Holds'!T159</f>
        <v>0</v>
      </c>
      <c r="S157" s="5">
        <f>$E157*'Datenbank Holds'!U159</f>
        <v>0</v>
      </c>
      <c r="T157" s="5">
        <f>$E157*'Datenbank Holds'!V159</f>
        <v>0</v>
      </c>
      <c r="U157" s="5">
        <f>$E157*'Datenbank Holds'!W159</f>
        <v>0</v>
      </c>
      <c r="V157" s="5">
        <f>$E157*'Datenbank Holds'!X159</f>
        <v>0</v>
      </c>
      <c r="Y157">
        <f>HOLDS!G166*HOLDS!$E166</f>
        <v>0</v>
      </c>
      <c r="Z157">
        <f>HOLDS!H166*HOLDS!$E166</f>
        <v>0</v>
      </c>
      <c r="AA157">
        <f>HOLDS!I166*HOLDS!$E166</f>
        <v>0</v>
      </c>
      <c r="AB157">
        <f>HOLDS!J166*HOLDS!$E166</f>
        <v>0</v>
      </c>
      <c r="AC157">
        <f>HOLDS!K166*HOLDS!$E166</f>
        <v>0</v>
      </c>
      <c r="AD157">
        <f>HOLDS!L166*HOLDS!$E166</f>
        <v>0</v>
      </c>
      <c r="AE157">
        <f>HOLDS!M166*HOLDS!$E166</f>
        <v>0</v>
      </c>
      <c r="AF157">
        <f>HOLDS!N166*HOLDS!$E166</f>
        <v>0</v>
      </c>
      <c r="AG157">
        <f>HOLDS!O166*HOLDS!$E166</f>
        <v>0</v>
      </c>
      <c r="AH157">
        <f>HOLDS!P166*HOLDS!$E166</f>
        <v>0</v>
      </c>
      <c r="AI157">
        <f>HOLDS!Q166*HOLDS!$E166</f>
        <v>0</v>
      </c>
      <c r="AJ157">
        <f>HOLDS!R166*HOLDS!$E166</f>
        <v>0</v>
      </c>
      <c r="AK157">
        <f>HOLDS!S166*HOLDS!$E166</f>
        <v>0</v>
      </c>
      <c r="AL157">
        <f>HOLDS!T166*HOLDS!$E166</f>
        <v>0</v>
      </c>
      <c r="AM157">
        <f>HOLDS!U166*HOLDS!$E166</f>
        <v>0</v>
      </c>
      <c r="AN157">
        <f>HOLDS!V166*HOLDS!$E166</f>
        <v>0</v>
      </c>
      <c r="AO157">
        <f>HOLDS!W166*HOLDS!$E166</f>
        <v>0</v>
      </c>
      <c r="AR157">
        <f>SUM(HOLDS!G166:W166)*'Datenbank Holds'!AA159</f>
        <v>0</v>
      </c>
      <c r="AS157">
        <f>SUM(HOLDS!G166:W166)*'Datenbank Holds'!AC159</f>
        <v>0</v>
      </c>
      <c r="AV157">
        <f>SUM(HOLDS!G166:W166)*'Datenbank Holds'!AF159</f>
        <v>0</v>
      </c>
    </row>
    <row r="158" spans="2:48" ht="19.5" thickBot="1" x14ac:dyDescent="0.35">
      <c r="B158" t="str">
        <f>PROPER(VLOOKUP(C158,'Datenbank Holds'!B:AI,26,FALSE))</f>
        <v>184,45</v>
      </c>
      <c r="C158" s="120" t="s">
        <v>318</v>
      </c>
      <c r="D158" s="49" t="str">
        <f>PROPER(VLOOKUP(C158,'Datenbank Holds'!B:C,2,FALSE))</f>
        <v>Love Handle Medium 2</v>
      </c>
      <c r="E158" s="1">
        <f>SUM(HOLDS!G167:W167)</f>
        <v>0</v>
      </c>
      <c r="F158" s="5">
        <f>$E158*'Datenbank Holds'!H160</f>
        <v>0</v>
      </c>
      <c r="G158" s="5">
        <f>$E158*'Datenbank Holds'!I160</f>
        <v>0</v>
      </c>
      <c r="H158" s="5">
        <f>$E158*'Datenbank Holds'!J160</f>
        <v>0</v>
      </c>
      <c r="I158" s="5">
        <f>$E158*'Datenbank Holds'!K160</f>
        <v>0</v>
      </c>
      <c r="J158" s="5">
        <f>$E158*'Datenbank Holds'!L160</f>
        <v>0</v>
      </c>
      <c r="K158" s="5">
        <f>$E158*'Datenbank Holds'!M160</f>
        <v>0</v>
      </c>
      <c r="L158" s="5">
        <f>$E158*'Datenbank Holds'!N160</f>
        <v>0</v>
      </c>
      <c r="M158" s="5">
        <f>$E158*'Datenbank Holds'!O160</f>
        <v>0</v>
      </c>
      <c r="N158" s="5">
        <f>$E158*'Datenbank Holds'!P160</f>
        <v>0</v>
      </c>
      <c r="O158" s="5">
        <f>$E158*'Datenbank Holds'!Q160</f>
        <v>0</v>
      </c>
      <c r="P158" s="5">
        <f>$E158*'Datenbank Holds'!R160</f>
        <v>0</v>
      </c>
      <c r="Q158" s="5">
        <f>$E158*'Datenbank Holds'!S160</f>
        <v>0</v>
      </c>
      <c r="R158" s="5">
        <f>$E158*'Datenbank Holds'!T160</f>
        <v>0</v>
      </c>
      <c r="S158" s="5">
        <f>$E158*'Datenbank Holds'!U160</f>
        <v>0</v>
      </c>
      <c r="T158" s="5">
        <f>$E158*'Datenbank Holds'!V160</f>
        <v>0</v>
      </c>
      <c r="U158" s="5">
        <f>$E158*'Datenbank Holds'!W160</f>
        <v>0</v>
      </c>
      <c r="V158" s="5">
        <f>$E158*'Datenbank Holds'!X160</f>
        <v>0</v>
      </c>
      <c r="Y158">
        <f>HOLDS!G167*HOLDS!$E167</f>
        <v>0</v>
      </c>
      <c r="Z158">
        <f>HOLDS!H167*HOLDS!$E167</f>
        <v>0</v>
      </c>
      <c r="AA158">
        <f>HOLDS!I167*HOLDS!$E167</f>
        <v>0</v>
      </c>
      <c r="AB158">
        <f>HOLDS!J167*HOLDS!$E167</f>
        <v>0</v>
      </c>
      <c r="AC158">
        <f>HOLDS!K167*HOLDS!$E167</f>
        <v>0</v>
      </c>
      <c r="AD158">
        <f>HOLDS!L167*HOLDS!$E167</f>
        <v>0</v>
      </c>
      <c r="AE158">
        <f>HOLDS!M167*HOLDS!$E167</f>
        <v>0</v>
      </c>
      <c r="AF158">
        <f>HOLDS!N167*HOLDS!$E167</f>
        <v>0</v>
      </c>
      <c r="AG158">
        <f>HOLDS!O167*HOLDS!$E167</f>
        <v>0</v>
      </c>
      <c r="AH158">
        <f>HOLDS!P167*HOLDS!$E167</f>
        <v>0</v>
      </c>
      <c r="AI158">
        <f>HOLDS!Q167*HOLDS!$E167</f>
        <v>0</v>
      </c>
      <c r="AJ158">
        <f>HOLDS!R167*HOLDS!$E167</f>
        <v>0</v>
      </c>
      <c r="AK158">
        <f>HOLDS!S167*HOLDS!$E167</f>
        <v>0</v>
      </c>
      <c r="AL158">
        <f>HOLDS!T167*HOLDS!$E167</f>
        <v>0</v>
      </c>
      <c r="AM158">
        <f>HOLDS!U167*HOLDS!$E167</f>
        <v>0</v>
      </c>
      <c r="AN158">
        <f>HOLDS!V167*HOLDS!$E167</f>
        <v>0</v>
      </c>
      <c r="AO158">
        <f>HOLDS!W167*HOLDS!$E167</f>
        <v>0</v>
      </c>
      <c r="AR158">
        <f>SUM(HOLDS!G167:W167)*'Datenbank Holds'!AA160</f>
        <v>0</v>
      </c>
      <c r="AS158">
        <f>SUM(HOLDS!G167:W167)*'Datenbank Holds'!AC160</f>
        <v>0</v>
      </c>
      <c r="AV158">
        <f>SUM(HOLDS!G167:W167)*'Datenbank Holds'!AF160</f>
        <v>0</v>
      </c>
    </row>
    <row r="159" spans="2:48" ht="19.5" thickBot="1" x14ac:dyDescent="0.35">
      <c r="B159" t="str">
        <f>PROPER(VLOOKUP(C159,'Datenbank Holds'!B:AI,26,FALSE))</f>
        <v>216,58</v>
      </c>
      <c r="C159" s="120" t="s">
        <v>319</v>
      </c>
      <c r="D159" s="49" t="str">
        <f>PROPER(VLOOKUP(C159,'Datenbank Holds'!B:C,2,FALSE))</f>
        <v>Love Handle Medium 3</v>
      </c>
      <c r="E159" s="1">
        <f>SUM(HOLDS!G168:W168)</f>
        <v>0</v>
      </c>
      <c r="F159" s="5">
        <f>$E159*'Datenbank Holds'!H161</f>
        <v>0</v>
      </c>
      <c r="G159" s="5">
        <f>$E159*'Datenbank Holds'!I161</f>
        <v>0</v>
      </c>
      <c r="H159" s="5">
        <f>$E159*'Datenbank Holds'!J161</f>
        <v>0</v>
      </c>
      <c r="I159" s="5">
        <f>$E159*'Datenbank Holds'!K161</f>
        <v>0</v>
      </c>
      <c r="J159" s="5">
        <f>$E159*'Datenbank Holds'!L161</f>
        <v>0</v>
      </c>
      <c r="K159" s="5">
        <f>$E159*'Datenbank Holds'!M161</f>
        <v>0</v>
      </c>
      <c r="L159" s="5">
        <f>$E159*'Datenbank Holds'!N161</f>
        <v>0</v>
      </c>
      <c r="M159" s="5">
        <f>$E159*'Datenbank Holds'!O161</f>
        <v>0</v>
      </c>
      <c r="N159" s="5">
        <f>$E159*'Datenbank Holds'!P161</f>
        <v>0</v>
      </c>
      <c r="O159" s="5">
        <f>$E159*'Datenbank Holds'!Q161</f>
        <v>0</v>
      </c>
      <c r="P159" s="5">
        <f>$E159*'Datenbank Holds'!R161</f>
        <v>0</v>
      </c>
      <c r="Q159" s="5">
        <f>$E159*'Datenbank Holds'!S161</f>
        <v>0</v>
      </c>
      <c r="R159" s="5">
        <f>$E159*'Datenbank Holds'!T161</f>
        <v>0</v>
      </c>
      <c r="S159" s="5">
        <f>$E159*'Datenbank Holds'!U161</f>
        <v>0</v>
      </c>
      <c r="T159" s="5">
        <f>$E159*'Datenbank Holds'!V161</f>
        <v>0</v>
      </c>
      <c r="U159" s="5">
        <f>$E159*'Datenbank Holds'!W161</f>
        <v>0</v>
      </c>
      <c r="V159" s="5">
        <f>$E159*'Datenbank Holds'!X161</f>
        <v>0</v>
      </c>
      <c r="Y159">
        <f>HOLDS!G168*HOLDS!$E168</f>
        <v>0</v>
      </c>
      <c r="Z159">
        <f>HOLDS!H168*HOLDS!$E168</f>
        <v>0</v>
      </c>
      <c r="AA159">
        <f>HOLDS!I168*HOLDS!$E168</f>
        <v>0</v>
      </c>
      <c r="AB159">
        <f>HOLDS!J168*HOLDS!$E168</f>
        <v>0</v>
      </c>
      <c r="AC159">
        <f>HOLDS!K168*HOLDS!$E168</f>
        <v>0</v>
      </c>
      <c r="AD159">
        <f>HOLDS!L168*HOLDS!$E168</f>
        <v>0</v>
      </c>
      <c r="AE159">
        <f>HOLDS!M168*HOLDS!$E168</f>
        <v>0</v>
      </c>
      <c r="AF159">
        <f>HOLDS!N168*HOLDS!$E168</f>
        <v>0</v>
      </c>
      <c r="AG159">
        <f>HOLDS!O168*HOLDS!$E168</f>
        <v>0</v>
      </c>
      <c r="AH159">
        <f>HOLDS!P168*HOLDS!$E168</f>
        <v>0</v>
      </c>
      <c r="AI159">
        <f>HOLDS!Q168*HOLDS!$E168</f>
        <v>0</v>
      </c>
      <c r="AJ159">
        <f>HOLDS!R168*HOLDS!$E168</f>
        <v>0</v>
      </c>
      <c r="AK159">
        <f>HOLDS!S168*HOLDS!$E168</f>
        <v>0</v>
      </c>
      <c r="AL159">
        <f>HOLDS!T168*HOLDS!$E168</f>
        <v>0</v>
      </c>
      <c r="AM159">
        <f>HOLDS!U168*HOLDS!$E168</f>
        <v>0</v>
      </c>
      <c r="AN159">
        <f>HOLDS!V168*HOLDS!$E168</f>
        <v>0</v>
      </c>
      <c r="AO159">
        <f>HOLDS!W168*HOLDS!$E168</f>
        <v>0</v>
      </c>
      <c r="AR159">
        <f>SUM(HOLDS!G168:W168)*'Datenbank Holds'!AA161</f>
        <v>0</v>
      </c>
      <c r="AS159">
        <f>SUM(HOLDS!G168:W168)*'Datenbank Holds'!AC161</f>
        <v>0</v>
      </c>
      <c r="AV159">
        <f>SUM(HOLDS!G168:W168)*'Datenbank Holds'!AF161</f>
        <v>0</v>
      </c>
    </row>
    <row r="160" spans="2:48" ht="19.5" thickBot="1" x14ac:dyDescent="0.35">
      <c r="B160" t="str">
        <f>PROPER(VLOOKUP(C160,'Datenbank Holds'!B:AI,26,FALSE))</f>
        <v>184,45</v>
      </c>
      <c r="C160" s="120" t="s">
        <v>320</v>
      </c>
      <c r="D160" s="49" t="str">
        <f>PROPER(VLOOKUP(C160,'Datenbank Holds'!B:C,2,FALSE))</f>
        <v>Love Handle Medium 3</v>
      </c>
      <c r="E160" s="1">
        <f>SUM(HOLDS!G169:W169)</f>
        <v>0</v>
      </c>
      <c r="F160" s="5">
        <f>$E160*'Datenbank Holds'!H162</f>
        <v>0</v>
      </c>
      <c r="G160" s="5">
        <f>$E160*'Datenbank Holds'!I162</f>
        <v>0</v>
      </c>
      <c r="H160" s="5">
        <f>$E160*'Datenbank Holds'!J162</f>
        <v>0</v>
      </c>
      <c r="I160" s="5">
        <f>$E160*'Datenbank Holds'!K162</f>
        <v>0</v>
      </c>
      <c r="J160" s="5">
        <f>$E160*'Datenbank Holds'!L162</f>
        <v>0</v>
      </c>
      <c r="K160" s="5">
        <f>$E160*'Datenbank Holds'!M162</f>
        <v>0</v>
      </c>
      <c r="L160" s="5">
        <f>$E160*'Datenbank Holds'!N162</f>
        <v>0</v>
      </c>
      <c r="M160" s="5">
        <f>$E160*'Datenbank Holds'!O162</f>
        <v>0</v>
      </c>
      <c r="N160" s="5">
        <f>$E160*'Datenbank Holds'!P162</f>
        <v>0</v>
      </c>
      <c r="O160" s="5">
        <f>$E160*'Datenbank Holds'!Q162</f>
        <v>0</v>
      </c>
      <c r="P160" s="5">
        <f>$E160*'Datenbank Holds'!R162</f>
        <v>0</v>
      </c>
      <c r="Q160" s="5">
        <f>$E160*'Datenbank Holds'!S162</f>
        <v>0</v>
      </c>
      <c r="R160" s="5">
        <f>$E160*'Datenbank Holds'!T162</f>
        <v>0</v>
      </c>
      <c r="S160" s="5">
        <f>$E160*'Datenbank Holds'!U162</f>
        <v>0</v>
      </c>
      <c r="T160" s="5">
        <f>$E160*'Datenbank Holds'!V162</f>
        <v>0</v>
      </c>
      <c r="U160" s="5">
        <f>$E160*'Datenbank Holds'!W162</f>
        <v>0</v>
      </c>
      <c r="V160" s="5">
        <f>$E160*'Datenbank Holds'!X162</f>
        <v>0</v>
      </c>
      <c r="Y160">
        <f>HOLDS!G169*HOLDS!$E169</f>
        <v>0</v>
      </c>
      <c r="Z160">
        <f>HOLDS!H169*HOLDS!$E169</f>
        <v>0</v>
      </c>
      <c r="AA160">
        <f>HOLDS!I169*HOLDS!$E169</f>
        <v>0</v>
      </c>
      <c r="AB160">
        <f>HOLDS!J169*HOLDS!$E169</f>
        <v>0</v>
      </c>
      <c r="AC160">
        <f>HOLDS!K169*HOLDS!$E169</f>
        <v>0</v>
      </c>
      <c r="AD160">
        <f>HOLDS!L169*HOLDS!$E169</f>
        <v>0</v>
      </c>
      <c r="AE160">
        <f>HOLDS!M169*HOLDS!$E169</f>
        <v>0</v>
      </c>
      <c r="AF160">
        <f>HOLDS!N169*HOLDS!$E169</f>
        <v>0</v>
      </c>
      <c r="AG160">
        <f>HOLDS!O169*HOLDS!$E169</f>
        <v>0</v>
      </c>
      <c r="AH160">
        <f>HOLDS!P169*HOLDS!$E169</f>
        <v>0</v>
      </c>
      <c r="AI160">
        <f>HOLDS!Q169*HOLDS!$E169</f>
        <v>0</v>
      </c>
      <c r="AJ160">
        <f>HOLDS!R169*HOLDS!$E169</f>
        <v>0</v>
      </c>
      <c r="AK160">
        <f>HOLDS!S169*HOLDS!$E169</f>
        <v>0</v>
      </c>
      <c r="AL160">
        <f>HOLDS!T169*HOLDS!$E169</f>
        <v>0</v>
      </c>
      <c r="AM160">
        <f>HOLDS!U169*HOLDS!$E169</f>
        <v>0</v>
      </c>
      <c r="AN160">
        <f>HOLDS!V169*HOLDS!$E169</f>
        <v>0</v>
      </c>
      <c r="AO160">
        <f>HOLDS!W169*HOLDS!$E169</f>
        <v>0</v>
      </c>
      <c r="AR160">
        <f>SUM(HOLDS!G169:W169)*'Datenbank Holds'!AA162</f>
        <v>0</v>
      </c>
      <c r="AS160">
        <f>SUM(HOLDS!G169:W169)*'Datenbank Holds'!AC162</f>
        <v>0</v>
      </c>
      <c r="AV160">
        <f>SUM(HOLDS!G169:W169)*'Datenbank Holds'!AF162</f>
        <v>0</v>
      </c>
    </row>
    <row r="161" spans="2:48" ht="19.5" thickBot="1" x14ac:dyDescent="0.35">
      <c r="B161" t="str">
        <f>PROPER(VLOOKUP(C161,'Datenbank Holds'!B:AI,26,FALSE))</f>
        <v>216,58</v>
      </c>
      <c r="C161" s="120" t="s">
        <v>321</v>
      </c>
      <c r="D161" s="49" t="str">
        <f>PROPER(VLOOKUP(C161,'Datenbank Holds'!B:C,2,FALSE))</f>
        <v>Love Handle Medium 4</v>
      </c>
      <c r="E161" s="1">
        <f>SUM(HOLDS!G170:W170)</f>
        <v>0</v>
      </c>
      <c r="F161" s="5">
        <f>$E161*'Datenbank Holds'!H163</f>
        <v>0</v>
      </c>
      <c r="G161" s="5">
        <f>$E161*'Datenbank Holds'!I163</f>
        <v>0</v>
      </c>
      <c r="H161" s="5">
        <f>$E161*'Datenbank Holds'!J163</f>
        <v>0</v>
      </c>
      <c r="I161" s="5">
        <f>$E161*'Datenbank Holds'!K163</f>
        <v>0</v>
      </c>
      <c r="J161" s="5">
        <f>$E161*'Datenbank Holds'!L163</f>
        <v>0</v>
      </c>
      <c r="K161" s="5">
        <f>$E161*'Datenbank Holds'!M163</f>
        <v>0</v>
      </c>
      <c r="L161" s="5">
        <f>$E161*'Datenbank Holds'!N163</f>
        <v>0</v>
      </c>
      <c r="M161" s="5">
        <f>$E161*'Datenbank Holds'!O163</f>
        <v>0</v>
      </c>
      <c r="N161" s="5">
        <f>$E161*'Datenbank Holds'!P163</f>
        <v>0</v>
      </c>
      <c r="O161" s="5">
        <f>$E161*'Datenbank Holds'!Q163</f>
        <v>0</v>
      </c>
      <c r="P161" s="5">
        <f>$E161*'Datenbank Holds'!R163</f>
        <v>0</v>
      </c>
      <c r="Q161" s="5">
        <f>$E161*'Datenbank Holds'!S163</f>
        <v>0</v>
      </c>
      <c r="R161" s="5">
        <f>$E161*'Datenbank Holds'!T163</f>
        <v>0</v>
      </c>
      <c r="S161" s="5">
        <f>$E161*'Datenbank Holds'!U163</f>
        <v>0</v>
      </c>
      <c r="T161" s="5">
        <f>$E161*'Datenbank Holds'!V163</f>
        <v>0</v>
      </c>
      <c r="U161" s="5">
        <f>$E161*'Datenbank Holds'!W163</f>
        <v>0</v>
      </c>
      <c r="V161" s="5">
        <f>$E161*'Datenbank Holds'!X163</f>
        <v>0</v>
      </c>
      <c r="Y161">
        <f>HOLDS!G170*HOLDS!$E170</f>
        <v>0</v>
      </c>
      <c r="Z161">
        <f>HOLDS!H170*HOLDS!$E170</f>
        <v>0</v>
      </c>
      <c r="AA161">
        <f>HOLDS!I170*HOLDS!$E170</f>
        <v>0</v>
      </c>
      <c r="AB161">
        <f>HOLDS!J170*HOLDS!$E170</f>
        <v>0</v>
      </c>
      <c r="AC161">
        <f>HOLDS!K170*HOLDS!$E170</f>
        <v>0</v>
      </c>
      <c r="AD161">
        <f>HOLDS!L170*HOLDS!$E170</f>
        <v>0</v>
      </c>
      <c r="AE161">
        <f>HOLDS!M170*HOLDS!$E170</f>
        <v>0</v>
      </c>
      <c r="AF161">
        <f>HOLDS!N170*HOLDS!$E170</f>
        <v>0</v>
      </c>
      <c r="AG161">
        <f>HOLDS!O170*HOLDS!$E170</f>
        <v>0</v>
      </c>
      <c r="AH161">
        <f>HOLDS!P170*HOLDS!$E170</f>
        <v>0</v>
      </c>
      <c r="AI161">
        <f>HOLDS!Q170*HOLDS!$E170</f>
        <v>0</v>
      </c>
      <c r="AJ161">
        <f>HOLDS!R170*HOLDS!$E170</f>
        <v>0</v>
      </c>
      <c r="AK161">
        <f>HOLDS!S170*HOLDS!$E170</f>
        <v>0</v>
      </c>
      <c r="AL161">
        <f>HOLDS!T170*HOLDS!$E170</f>
        <v>0</v>
      </c>
      <c r="AM161">
        <f>HOLDS!U170*HOLDS!$E170</f>
        <v>0</v>
      </c>
      <c r="AN161">
        <f>HOLDS!V170*HOLDS!$E170</f>
        <v>0</v>
      </c>
      <c r="AO161">
        <f>HOLDS!W170*HOLDS!$E170</f>
        <v>0</v>
      </c>
      <c r="AR161">
        <f>SUM(HOLDS!G170:W170)*'Datenbank Holds'!AA163</f>
        <v>0</v>
      </c>
      <c r="AS161">
        <f>SUM(HOLDS!G170:W170)*'Datenbank Holds'!AC163</f>
        <v>0</v>
      </c>
      <c r="AV161">
        <f>SUM(HOLDS!G170:W170)*'Datenbank Holds'!AF163</f>
        <v>0</v>
      </c>
    </row>
    <row r="162" spans="2:48" ht="19.5" thickBot="1" x14ac:dyDescent="0.35">
      <c r="B162" t="str">
        <f>PROPER(VLOOKUP(C162,'Datenbank Holds'!B:AI,26,FALSE))</f>
        <v>184,45</v>
      </c>
      <c r="C162" s="120" t="s">
        <v>322</v>
      </c>
      <c r="D162" s="49" t="str">
        <f>PROPER(VLOOKUP(C162,'Datenbank Holds'!B:C,2,FALSE))</f>
        <v>Love Handle Medium 4</v>
      </c>
      <c r="E162" s="1">
        <f>SUM(HOLDS!G171:W171)</f>
        <v>0</v>
      </c>
      <c r="F162" s="5">
        <f>$E162*'Datenbank Holds'!H164</f>
        <v>0</v>
      </c>
      <c r="G162" s="5">
        <f>$E162*'Datenbank Holds'!I164</f>
        <v>0</v>
      </c>
      <c r="H162" s="5">
        <f>$E162*'Datenbank Holds'!J164</f>
        <v>0</v>
      </c>
      <c r="I162" s="5">
        <f>$E162*'Datenbank Holds'!K164</f>
        <v>0</v>
      </c>
      <c r="J162" s="5">
        <f>$E162*'Datenbank Holds'!L164</f>
        <v>0</v>
      </c>
      <c r="K162" s="5">
        <f>$E162*'Datenbank Holds'!M164</f>
        <v>0</v>
      </c>
      <c r="L162" s="5">
        <f>$E162*'Datenbank Holds'!N164</f>
        <v>0</v>
      </c>
      <c r="M162" s="5">
        <f>$E162*'Datenbank Holds'!O164</f>
        <v>0</v>
      </c>
      <c r="N162" s="5">
        <f>$E162*'Datenbank Holds'!P164</f>
        <v>0</v>
      </c>
      <c r="O162" s="5">
        <f>$E162*'Datenbank Holds'!Q164</f>
        <v>0</v>
      </c>
      <c r="P162" s="5">
        <f>$E162*'Datenbank Holds'!R164</f>
        <v>0</v>
      </c>
      <c r="Q162" s="5">
        <f>$E162*'Datenbank Holds'!S164</f>
        <v>0</v>
      </c>
      <c r="R162" s="5">
        <f>$E162*'Datenbank Holds'!T164</f>
        <v>0</v>
      </c>
      <c r="S162" s="5">
        <f>$E162*'Datenbank Holds'!U164</f>
        <v>0</v>
      </c>
      <c r="T162" s="5">
        <f>$E162*'Datenbank Holds'!V164</f>
        <v>0</v>
      </c>
      <c r="U162" s="5">
        <f>$E162*'Datenbank Holds'!W164</f>
        <v>0</v>
      </c>
      <c r="V162" s="5">
        <f>$E162*'Datenbank Holds'!X164</f>
        <v>0</v>
      </c>
      <c r="Y162">
        <f>HOLDS!G171*HOLDS!$E171</f>
        <v>0</v>
      </c>
      <c r="Z162">
        <f>HOLDS!H171*HOLDS!$E171</f>
        <v>0</v>
      </c>
      <c r="AA162">
        <f>HOLDS!I171*HOLDS!$E171</f>
        <v>0</v>
      </c>
      <c r="AB162">
        <f>HOLDS!J171*HOLDS!$E171</f>
        <v>0</v>
      </c>
      <c r="AC162">
        <f>HOLDS!K171*HOLDS!$E171</f>
        <v>0</v>
      </c>
      <c r="AD162">
        <f>HOLDS!L171*HOLDS!$E171</f>
        <v>0</v>
      </c>
      <c r="AE162">
        <f>HOLDS!M171*HOLDS!$E171</f>
        <v>0</v>
      </c>
      <c r="AF162">
        <f>HOLDS!N171*HOLDS!$E171</f>
        <v>0</v>
      </c>
      <c r="AG162">
        <f>HOLDS!O171*HOLDS!$E171</f>
        <v>0</v>
      </c>
      <c r="AH162">
        <f>HOLDS!P171*HOLDS!$E171</f>
        <v>0</v>
      </c>
      <c r="AI162">
        <f>HOLDS!Q171*HOLDS!$E171</f>
        <v>0</v>
      </c>
      <c r="AJ162">
        <f>HOLDS!R171*HOLDS!$E171</f>
        <v>0</v>
      </c>
      <c r="AK162">
        <f>HOLDS!S171*HOLDS!$E171</f>
        <v>0</v>
      </c>
      <c r="AL162">
        <f>HOLDS!T171*HOLDS!$E171</f>
        <v>0</v>
      </c>
      <c r="AM162">
        <f>HOLDS!U171*HOLDS!$E171</f>
        <v>0</v>
      </c>
      <c r="AN162">
        <f>HOLDS!V171*HOLDS!$E171</f>
        <v>0</v>
      </c>
      <c r="AO162">
        <f>HOLDS!W171*HOLDS!$E171</f>
        <v>0</v>
      </c>
      <c r="AR162">
        <f>SUM(HOLDS!G171:W171)*'Datenbank Holds'!AA164</f>
        <v>0</v>
      </c>
      <c r="AS162">
        <f>SUM(HOLDS!G171:W171)*'Datenbank Holds'!AC164</f>
        <v>0</v>
      </c>
      <c r="AV162">
        <f>SUM(HOLDS!G171:W171)*'Datenbank Holds'!AF164</f>
        <v>0</v>
      </c>
    </row>
    <row r="163" spans="2:48" ht="19.5" thickBot="1" x14ac:dyDescent="0.35">
      <c r="B163" t="str">
        <f>PROPER(VLOOKUP(C163,'Datenbank Holds'!B:AI,26,FALSE))</f>
        <v>216,58</v>
      </c>
      <c r="C163" s="120" t="s">
        <v>323</v>
      </c>
      <c r="D163" s="49" t="str">
        <f>PROPER(VLOOKUP(C163,'Datenbank Holds'!B:C,2,FALSE))</f>
        <v>Love Handle Medium 5</v>
      </c>
      <c r="E163" s="1">
        <f>SUM(HOLDS!G172:W172)</f>
        <v>0</v>
      </c>
      <c r="F163" s="5">
        <f>$E163*'Datenbank Holds'!H165</f>
        <v>0</v>
      </c>
      <c r="G163" s="5">
        <f>$E163*'Datenbank Holds'!I165</f>
        <v>0</v>
      </c>
      <c r="H163" s="5">
        <f>$E163*'Datenbank Holds'!J165</f>
        <v>0</v>
      </c>
      <c r="I163" s="5">
        <f>$E163*'Datenbank Holds'!K165</f>
        <v>0</v>
      </c>
      <c r="J163" s="5">
        <f>$E163*'Datenbank Holds'!L165</f>
        <v>0</v>
      </c>
      <c r="K163" s="5">
        <f>$E163*'Datenbank Holds'!M165</f>
        <v>0</v>
      </c>
      <c r="L163" s="5">
        <f>$E163*'Datenbank Holds'!N165</f>
        <v>0</v>
      </c>
      <c r="M163" s="5">
        <f>$E163*'Datenbank Holds'!O165</f>
        <v>0</v>
      </c>
      <c r="N163" s="5">
        <f>$E163*'Datenbank Holds'!P165</f>
        <v>0</v>
      </c>
      <c r="O163" s="5">
        <f>$E163*'Datenbank Holds'!Q165</f>
        <v>0</v>
      </c>
      <c r="P163" s="5">
        <f>$E163*'Datenbank Holds'!R165</f>
        <v>0</v>
      </c>
      <c r="Q163" s="5">
        <f>$E163*'Datenbank Holds'!S165</f>
        <v>0</v>
      </c>
      <c r="R163" s="5">
        <f>$E163*'Datenbank Holds'!T165</f>
        <v>0</v>
      </c>
      <c r="S163" s="5">
        <f>$E163*'Datenbank Holds'!U165</f>
        <v>0</v>
      </c>
      <c r="T163" s="5">
        <f>$E163*'Datenbank Holds'!V165</f>
        <v>0</v>
      </c>
      <c r="U163" s="5">
        <f>$E163*'Datenbank Holds'!W165</f>
        <v>0</v>
      </c>
      <c r="V163" s="5">
        <f>$E163*'Datenbank Holds'!X165</f>
        <v>0</v>
      </c>
      <c r="Y163">
        <f>HOLDS!G172*HOLDS!$E172</f>
        <v>0</v>
      </c>
      <c r="Z163">
        <f>HOLDS!H172*HOLDS!$E172</f>
        <v>0</v>
      </c>
      <c r="AA163">
        <f>HOLDS!I172*HOLDS!$E172</f>
        <v>0</v>
      </c>
      <c r="AB163">
        <f>HOLDS!J172*HOLDS!$E172</f>
        <v>0</v>
      </c>
      <c r="AC163">
        <f>HOLDS!K172*HOLDS!$E172</f>
        <v>0</v>
      </c>
      <c r="AD163">
        <f>HOLDS!L172*HOLDS!$E172</f>
        <v>0</v>
      </c>
      <c r="AE163">
        <f>HOLDS!M172*HOLDS!$E172</f>
        <v>0</v>
      </c>
      <c r="AF163">
        <f>HOLDS!N172*HOLDS!$E172</f>
        <v>0</v>
      </c>
      <c r="AG163">
        <f>HOLDS!O172*HOLDS!$E172</f>
        <v>0</v>
      </c>
      <c r="AH163">
        <f>HOLDS!P172*HOLDS!$E172</f>
        <v>0</v>
      </c>
      <c r="AI163">
        <f>HOLDS!Q172*HOLDS!$E172</f>
        <v>0</v>
      </c>
      <c r="AJ163">
        <f>HOLDS!R172*HOLDS!$E172</f>
        <v>0</v>
      </c>
      <c r="AK163">
        <f>HOLDS!S172*HOLDS!$E172</f>
        <v>0</v>
      </c>
      <c r="AL163">
        <f>HOLDS!T172*HOLDS!$E172</f>
        <v>0</v>
      </c>
      <c r="AM163">
        <f>HOLDS!U172*HOLDS!$E172</f>
        <v>0</v>
      </c>
      <c r="AN163">
        <f>HOLDS!V172*HOLDS!$E172</f>
        <v>0</v>
      </c>
      <c r="AO163">
        <f>HOLDS!W172*HOLDS!$E172</f>
        <v>0</v>
      </c>
      <c r="AR163">
        <f>SUM(HOLDS!G172:W172)*'Datenbank Holds'!AA165</f>
        <v>0</v>
      </c>
      <c r="AS163">
        <f>SUM(HOLDS!G172:W172)*'Datenbank Holds'!AC165</f>
        <v>0</v>
      </c>
      <c r="AV163">
        <f>SUM(HOLDS!G172:W172)*'Datenbank Holds'!AF165</f>
        <v>0</v>
      </c>
    </row>
    <row r="164" spans="2:48" ht="19.5" thickBot="1" x14ac:dyDescent="0.35">
      <c r="B164" t="str">
        <f>PROPER(VLOOKUP(C164,'Datenbank Holds'!B:AI,26,FALSE))</f>
        <v>184,45</v>
      </c>
      <c r="C164" s="120" t="s">
        <v>324</v>
      </c>
      <c r="D164" s="49" t="str">
        <f>PROPER(VLOOKUP(C164,'Datenbank Holds'!B:C,2,FALSE))</f>
        <v>Love Handle Medium 5</v>
      </c>
      <c r="E164" s="1">
        <f>SUM(HOLDS!G173:W173)</f>
        <v>0</v>
      </c>
      <c r="F164" s="5">
        <f>$E164*'Datenbank Holds'!H166</f>
        <v>0</v>
      </c>
      <c r="G164" s="5">
        <f>$E164*'Datenbank Holds'!I166</f>
        <v>0</v>
      </c>
      <c r="H164" s="5">
        <f>$E164*'Datenbank Holds'!J166</f>
        <v>0</v>
      </c>
      <c r="I164" s="5">
        <f>$E164*'Datenbank Holds'!K166</f>
        <v>0</v>
      </c>
      <c r="J164" s="5">
        <f>$E164*'Datenbank Holds'!L166</f>
        <v>0</v>
      </c>
      <c r="K164" s="5">
        <f>$E164*'Datenbank Holds'!M166</f>
        <v>0</v>
      </c>
      <c r="L164" s="5">
        <f>$E164*'Datenbank Holds'!N166</f>
        <v>0</v>
      </c>
      <c r="M164" s="5">
        <f>$E164*'Datenbank Holds'!O166</f>
        <v>0</v>
      </c>
      <c r="N164" s="5">
        <f>$E164*'Datenbank Holds'!P166</f>
        <v>0</v>
      </c>
      <c r="O164" s="5">
        <f>$E164*'Datenbank Holds'!Q166</f>
        <v>0</v>
      </c>
      <c r="P164" s="5">
        <f>$E164*'Datenbank Holds'!R166</f>
        <v>0</v>
      </c>
      <c r="Q164" s="5">
        <f>$E164*'Datenbank Holds'!S166</f>
        <v>0</v>
      </c>
      <c r="R164" s="5">
        <f>$E164*'Datenbank Holds'!T166</f>
        <v>0</v>
      </c>
      <c r="S164" s="5">
        <f>$E164*'Datenbank Holds'!U166</f>
        <v>0</v>
      </c>
      <c r="T164" s="5">
        <f>$E164*'Datenbank Holds'!V166</f>
        <v>0</v>
      </c>
      <c r="U164" s="5">
        <f>$E164*'Datenbank Holds'!W166</f>
        <v>0</v>
      </c>
      <c r="V164" s="5">
        <f>$E164*'Datenbank Holds'!X166</f>
        <v>0</v>
      </c>
      <c r="Y164">
        <f>HOLDS!G173*HOLDS!$E173</f>
        <v>0</v>
      </c>
      <c r="Z164">
        <f>HOLDS!H173*HOLDS!$E173</f>
        <v>0</v>
      </c>
      <c r="AA164">
        <f>HOLDS!I173*HOLDS!$E173</f>
        <v>0</v>
      </c>
      <c r="AB164">
        <f>HOLDS!J173*HOLDS!$E173</f>
        <v>0</v>
      </c>
      <c r="AC164">
        <f>HOLDS!K173*HOLDS!$E173</f>
        <v>0</v>
      </c>
      <c r="AD164">
        <f>HOLDS!L173*HOLDS!$E173</f>
        <v>0</v>
      </c>
      <c r="AE164">
        <f>HOLDS!M173*HOLDS!$E173</f>
        <v>0</v>
      </c>
      <c r="AF164">
        <f>HOLDS!N173*HOLDS!$E173</f>
        <v>0</v>
      </c>
      <c r="AG164">
        <f>HOLDS!O173*HOLDS!$E173</f>
        <v>0</v>
      </c>
      <c r="AH164">
        <f>HOLDS!P173*HOLDS!$E173</f>
        <v>0</v>
      </c>
      <c r="AI164">
        <f>HOLDS!Q173*HOLDS!$E173</f>
        <v>0</v>
      </c>
      <c r="AJ164">
        <f>HOLDS!R173*HOLDS!$E173</f>
        <v>0</v>
      </c>
      <c r="AK164">
        <f>HOLDS!S173*HOLDS!$E173</f>
        <v>0</v>
      </c>
      <c r="AL164">
        <f>HOLDS!T173*HOLDS!$E173</f>
        <v>0</v>
      </c>
      <c r="AM164">
        <f>HOLDS!U173*HOLDS!$E173</f>
        <v>0</v>
      </c>
      <c r="AN164">
        <f>HOLDS!V173*HOLDS!$E173</f>
        <v>0</v>
      </c>
      <c r="AO164">
        <f>HOLDS!W173*HOLDS!$E173</f>
        <v>0</v>
      </c>
      <c r="AR164">
        <f>SUM(HOLDS!G173:W173)*'Datenbank Holds'!AA166</f>
        <v>0</v>
      </c>
      <c r="AS164">
        <f>SUM(HOLDS!G173:W173)*'Datenbank Holds'!AC166</f>
        <v>0</v>
      </c>
      <c r="AV164">
        <f>SUM(HOLDS!G173:W173)*'Datenbank Holds'!AF166</f>
        <v>0</v>
      </c>
    </row>
    <row r="165" spans="2:48" ht="19.5" thickBot="1" x14ac:dyDescent="0.35">
      <c r="B165" t="str">
        <f>PROPER(VLOOKUP(C165,'Datenbank Holds'!B:AI,26,FALSE))</f>
        <v>216,58</v>
      </c>
      <c r="C165" s="120" t="s">
        <v>325</v>
      </c>
      <c r="D165" s="49" t="str">
        <f>PROPER(VLOOKUP(C165,'Datenbank Holds'!B:C,2,FALSE))</f>
        <v>Love Handle Medium 6</v>
      </c>
      <c r="E165" s="1">
        <f>SUM(HOLDS!G174:W174)</f>
        <v>0</v>
      </c>
      <c r="F165" s="5">
        <f>$E165*'Datenbank Holds'!H167</f>
        <v>0</v>
      </c>
      <c r="G165" s="5">
        <f>$E165*'Datenbank Holds'!I167</f>
        <v>0</v>
      </c>
      <c r="H165" s="5">
        <f>$E165*'Datenbank Holds'!J167</f>
        <v>0</v>
      </c>
      <c r="I165" s="5">
        <f>$E165*'Datenbank Holds'!K167</f>
        <v>0</v>
      </c>
      <c r="J165" s="5">
        <f>$E165*'Datenbank Holds'!L167</f>
        <v>0</v>
      </c>
      <c r="K165" s="5">
        <f>$E165*'Datenbank Holds'!M167</f>
        <v>0</v>
      </c>
      <c r="L165" s="5">
        <f>$E165*'Datenbank Holds'!N167</f>
        <v>0</v>
      </c>
      <c r="M165" s="5">
        <f>$E165*'Datenbank Holds'!O167</f>
        <v>0</v>
      </c>
      <c r="N165" s="5">
        <f>$E165*'Datenbank Holds'!P167</f>
        <v>0</v>
      </c>
      <c r="O165" s="5">
        <f>$E165*'Datenbank Holds'!Q167</f>
        <v>0</v>
      </c>
      <c r="P165" s="5">
        <f>$E165*'Datenbank Holds'!R167</f>
        <v>0</v>
      </c>
      <c r="Q165" s="5">
        <f>$E165*'Datenbank Holds'!S167</f>
        <v>0</v>
      </c>
      <c r="R165" s="5">
        <f>$E165*'Datenbank Holds'!T167</f>
        <v>0</v>
      </c>
      <c r="S165" s="5">
        <f>$E165*'Datenbank Holds'!U167</f>
        <v>0</v>
      </c>
      <c r="T165" s="5">
        <f>$E165*'Datenbank Holds'!V167</f>
        <v>0</v>
      </c>
      <c r="U165" s="5">
        <f>$E165*'Datenbank Holds'!W167</f>
        <v>0</v>
      </c>
      <c r="V165" s="5">
        <f>$E165*'Datenbank Holds'!X167</f>
        <v>0</v>
      </c>
      <c r="Y165">
        <f>HOLDS!G174*HOLDS!$E174</f>
        <v>0</v>
      </c>
      <c r="Z165">
        <f>HOLDS!H174*HOLDS!$E174</f>
        <v>0</v>
      </c>
      <c r="AA165">
        <f>HOLDS!I174*HOLDS!$E174</f>
        <v>0</v>
      </c>
      <c r="AB165">
        <f>HOLDS!J174*HOLDS!$E174</f>
        <v>0</v>
      </c>
      <c r="AC165">
        <f>HOLDS!K174*HOLDS!$E174</f>
        <v>0</v>
      </c>
      <c r="AD165">
        <f>HOLDS!L174*HOLDS!$E174</f>
        <v>0</v>
      </c>
      <c r="AE165">
        <f>HOLDS!M174*HOLDS!$E174</f>
        <v>0</v>
      </c>
      <c r="AF165">
        <f>HOLDS!N174*HOLDS!$E174</f>
        <v>0</v>
      </c>
      <c r="AG165">
        <f>HOLDS!O174*HOLDS!$E174</f>
        <v>0</v>
      </c>
      <c r="AH165">
        <f>HOLDS!P174*HOLDS!$E174</f>
        <v>0</v>
      </c>
      <c r="AI165">
        <f>HOLDS!Q174*HOLDS!$E174</f>
        <v>0</v>
      </c>
      <c r="AJ165">
        <f>HOLDS!R174*HOLDS!$E174</f>
        <v>0</v>
      </c>
      <c r="AK165">
        <f>HOLDS!S174*HOLDS!$E174</f>
        <v>0</v>
      </c>
      <c r="AL165">
        <f>HOLDS!T174*HOLDS!$E174</f>
        <v>0</v>
      </c>
      <c r="AM165">
        <f>HOLDS!U174*HOLDS!$E174</f>
        <v>0</v>
      </c>
      <c r="AN165">
        <f>HOLDS!V174*HOLDS!$E174</f>
        <v>0</v>
      </c>
      <c r="AO165">
        <f>HOLDS!W174*HOLDS!$E174</f>
        <v>0</v>
      </c>
      <c r="AR165">
        <f>SUM(HOLDS!G174:W174)*'Datenbank Holds'!AA167</f>
        <v>0</v>
      </c>
      <c r="AS165">
        <f>SUM(HOLDS!G174:W174)*'Datenbank Holds'!AC167</f>
        <v>0</v>
      </c>
      <c r="AV165">
        <f>SUM(HOLDS!G174:W174)*'Datenbank Holds'!AF167</f>
        <v>0</v>
      </c>
    </row>
    <row r="166" spans="2:48" ht="19.5" thickBot="1" x14ac:dyDescent="0.35">
      <c r="B166" t="str">
        <f>PROPER(VLOOKUP(C166,'Datenbank Holds'!B:AI,26,FALSE))</f>
        <v>184,45</v>
      </c>
      <c r="C166" s="120" t="s">
        <v>326</v>
      </c>
      <c r="D166" s="49" t="str">
        <f>PROPER(VLOOKUP(C166,'Datenbank Holds'!B:C,2,FALSE))</f>
        <v>Love Handle Medium 6</v>
      </c>
      <c r="E166" s="1">
        <f>SUM(HOLDS!G175:W175)</f>
        <v>0</v>
      </c>
      <c r="F166" s="5">
        <f>$E166*'Datenbank Holds'!H168</f>
        <v>0</v>
      </c>
      <c r="G166" s="5">
        <f>$E166*'Datenbank Holds'!I168</f>
        <v>0</v>
      </c>
      <c r="H166" s="5">
        <f>$E166*'Datenbank Holds'!J168</f>
        <v>0</v>
      </c>
      <c r="I166" s="5">
        <f>$E166*'Datenbank Holds'!K168</f>
        <v>0</v>
      </c>
      <c r="J166" s="5">
        <f>$E166*'Datenbank Holds'!L168</f>
        <v>0</v>
      </c>
      <c r="K166" s="5">
        <f>$E166*'Datenbank Holds'!M168</f>
        <v>0</v>
      </c>
      <c r="L166" s="5">
        <f>$E166*'Datenbank Holds'!N168</f>
        <v>0</v>
      </c>
      <c r="M166" s="5">
        <f>$E166*'Datenbank Holds'!O168</f>
        <v>0</v>
      </c>
      <c r="N166" s="5">
        <f>$E166*'Datenbank Holds'!P168</f>
        <v>0</v>
      </c>
      <c r="O166" s="5">
        <f>$E166*'Datenbank Holds'!Q168</f>
        <v>0</v>
      </c>
      <c r="P166" s="5">
        <f>$E166*'Datenbank Holds'!R168</f>
        <v>0</v>
      </c>
      <c r="Q166" s="5">
        <f>$E166*'Datenbank Holds'!S168</f>
        <v>0</v>
      </c>
      <c r="R166" s="5">
        <f>$E166*'Datenbank Holds'!T168</f>
        <v>0</v>
      </c>
      <c r="S166" s="5">
        <f>$E166*'Datenbank Holds'!U168</f>
        <v>0</v>
      </c>
      <c r="T166" s="5">
        <f>$E166*'Datenbank Holds'!V168</f>
        <v>0</v>
      </c>
      <c r="U166" s="5">
        <f>$E166*'Datenbank Holds'!W168</f>
        <v>0</v>
      </c>
      <c r="V166" s="5">
        <f>$E166*'Datenbank Holds'!X168</f>
        <v>0</v>
      </c>
      <c r="Y166">
        <f>HOLDS!G175*HOLDS!$E175</f>
        <v>0</v>
      </c>
      <c r="Z166">
        <f>HOLDS!H175*HOLDS!$E175</f>
        <v>0</v>
      </c>
      <c r="AA166">
        <f>HOLDS!I175*HOLDS!$E175</f>
        <v>0</v>
      </c>
      <c r="AB166">
        <f>HOLDS!J175*HOLDS!$E175</f>
        <v>0</v>
      </c>
      <c r="AC166">
        <f>HOLDS!K175*HOLDS!$E175</f>
        <v>0</v>
      </c>
      <c r="AD166">
        <f>HOLDS!L175*HOLDS!$E175</f>
        <v>0</v>
      </c>
      <c r="AE166">
        <f>HOLDS!M175*HOLDS!$E175</f>
        <v>0</v>
      </c>
      <c r="AF166">
        <f>HOLDS!N175*HOLDS!$E175</f>
        <v>0</v>
      </c>
      <c r="AG166">
        <f>HOLDS!O175*HOLDS!$E175</f>
        <v>0</v>
      </c>
      <c r="AH166">
        <f>HOLDS!P175*HOLDS!$E175</f>
        <v>0</v>
      </c>
      <c r="AI166">
        <f>HOLDS!Q175*HOLDS!$E175</f>
        <v>0</v>
      </c>
      <c r="AJ166">
        <f>HOLDS!R175*HOLDS!$E175</f>
        <v>0</v>
      </c>
      <c r="AK166">
        <f>HOLDS!S175*HOLDS!$E175</f>
        <v>0</v>
      </c>
      <c r="AL166">
        <f>HOLDS!T175*HOLDS!$E175</f>
        <v>0</v>
      </c>
      <c r="AM166">
        <f>HOLDS!U175*HOLDS!$E175</f>
        <v>0</v>
      </c>
      <c r="AN166">
        <f>HOLDS!V175*HOLDS!$E175</f>
        <v>0</v>
      </c>
      <c r="AO166">
        <f>HOLDS!W175*HOLDS!$E175</f>
        <v>0</v>
      </c>
      <c r="AR166">
        <f>SUM(HOLDS!G175:W175)*'Datenbank Holds'!AA168</f>
        <v>0</v>
      </c>
      <c r="AS166">
        <f>SUM(HOLDS!G175:W175)*'Datenbank Holds'!AC168</f>
        <v>0</v>
      </c>
      <c r="AV166">
        <f>SUM(HOLDS!G175:W175)*'Datenbank Holds'!AF168</f>
        <v>0</v>
      </c>
    </row>
    <row r="167" spans="2:48" ht="19.5" thickBot="1" x14ac:dyDescent="0.35">
      <c r="B167" t="str">
        <f>PROPER(VLOOKUP(C167,'Datenbank Holds'!B:AI,26,FALSE))</f>
        <v>126,14</v>
      </c>
      <c r="C167" s="120" t="s">
        <v>327</v>
      </c>
      <c r="D167" s="49" t="str">
        <f>PROPER(VLOOKUP(C167,'Datenbank Holds'!B:C,2,FALSE))</f>
        <v>Love Handle Mini 1</v>
      </c>
      <c r="E167" s="1">
        <f>SUM(HOLDS!G176:W176)</f>
        <v>0</v>
      </c>
      <c r="F167" s="5">
        <f>$E167*'Datenbank Holds'!H169</f>
        <v>0</v>
      </c>
      <c r="G167" s="5">
        <f>$E167*'Datenbank Holds'!I169</f>
        <v>0</v>
      </c>
      <c r="H167" s="5">
        <f>$E167*'Datenbank Holds'!J169</f>
        <v>0</v>
      </c>
      <c r="I167" s="5">
        <f>$E167*'Datenbank Holds'!K169</f>
        <v>0</v>
      </c>
      <c r="J167" s="5">
        <f>$E167*'Datenbank Holds'!L169</f>
        <v>0</v>
      </c>
      <c r="K167" s="5">
        <f>$E167*'Datenbank Holds'!M169</f>
        <v>0</v>
      </c>
      <c r="L167" s="5">
        <f>$E167*'Datenbank Holds'!N169</f>
        <v>0</v>
      </c>
      <c r="M167" s="5">
        <f>$E167*'Datenbank Holds'!O169</f>
        <v>0</v>
      </c>
      <c r="N167" s="5">
        <f>$E167*'Datenbank Holds'!P169</f>
        <v>0</v>
      </c>
      <c r="O167" s="5">
        <f>$E167*'Datenbank Holds'!Q169</f>
        <v>0</v>
      </c>
      <c r="P167" s="5">
        <f>$E167*'Datenbank Holds'!R169</f>
        <v>0</v>
      </c>
      <c r="Q167" s="5">
        <f>$E167*'Datenbank Holds'!S169</f>
        <v>0</v>
      </c>
      <c r="R167" s="5">
        <f>$E167*'Datenbank Holds'!T169</f>
        <v>0</v>
      </c>
      <c r="S167" s="5">
        <f>$E167*'Datenbank Holds'!U169</f>
        <v>0</v>
      </c>
      <c r="T167" s="5">
        <f>$E167*'Datenbank Holds'!V169</f>
        <v>0</v>
      </c>
      <c r="U167" s="5">
        <f>$E167*'Datenbank Holds'!W169</f>
        <v>0</v>
      </c>
      <c r="V167" s="5">
        <f>$E167*'Datenbank Holds'!X169</f>
        <v>0</v>
      </c>
      <c r="Y167">
        <f>HOLDS!G176*HOLDS!$E176</f>
        <v>0</v>
      </c>
      <c r="Z167">
        <f>HOLDS!H176*HOLDS!$E176</f>
        <v>0</v>
      </c>
      <c r="AA167">
        <f>HOLDS!I176*HOLDS!$E176</f>
        <v>0</v>
      </c>
      <c r="AB167">
        <f>HOLDS!J176*HOLDS!$E176</f>
        <v>0</v>
      </c>
      <c r="AC167">
        <f>HOLDS!K176*HOLDS!$E176</f>
        <v>0</v>
      </c>
      <c r="AD167">
        <f>HOLDS!L176*HOLDS!$E176</f>
        <v>0</v>
      </c>
      <c r="AE167">
        <f>HOLDS!M176*HOLDS!$E176</f>
        <v>0</v>
      </c>
      <c r="AF167">
        <f>HOLDS!N176*HOLDS!$E176</f>
        <v>0</v>
      </c>
      <c r="AG167">
        <f>HOLDS!O176*HOLDS!$E176</f>
        <v>0</v>
      </c>
      <c r="AH167">
        <f>HOLDS!P176*HOLDS!$E176</f>
        <v>0</v>
      </c>
      <c r="AI167">
        <f>HOLDS!Q176*HOLDS!$E176</f>
        <v>0</v>
      </c>
      <c r="AJ167">
        <f>HOLDS!R176*HOLDS!$E176</f>
        <v>0</v>
      </c>
      <c r="AK167">
        <f>HOLDS!S176*HOLDS!$E176</f>
        <v>0</v>
      </c>
      <c r="AL167">
        <f>HOLDS!T176*HOLDS!$E176</f>
        <v>0</v>
      </c>
      <c r="AM167">
        <f>HOLDS!U176*HOLDS!$E176</f>
        <v>0</v>
      </c>
      <c r="AN167">
        <f>HOLDS!V176*HOLDS!$E176</f>
        <v>0</v>
      </c>
      <c r="AO167">
        <f>HOLDS!W176*HOLDS!$E176</f>
        <v>0</v>
      </c>
      <c r="AR167">
        <f>SUM(HOLDS!G176:W176)*'Datenbank Holds'!AA169</f>
        <v>0</v>
      </c>
      <c r="AS167">
        <f>SUM(HOLDS!G176:W176)*'Datenbank Holds'!AC169</f>
        <v>0</v>
      </c>
      <c r="AV167">
        <f>SUM(HOLDS!G176:W176)*'Datenbank Holds'!AF169</f>
        <v>0</v>
      </c>
    </row>
    <row r="168" spans="2:48" ht="19.5" thickBot="1" x14ac:dyDescent="0.35">
      <c r="B168" t="str">
        <f>PROPER(VLOOKUP(C168,'Datenbank Holds'!B:AI,26,FALSE))</f>
        <v>101,15</v>
      </c>
      <c r="C168" s="120" t="s">
        <v>328</v>
      </c>
      <c r="D168" s="49" t="str">
        <f>PROPER(VLOOKUP(C168,'Datenbank Holds'!B:C,2,FALSE))</f>
        <v>Love Handle Mini 1</v>
      </c>
      <c r="E168" s="1">
        <f>SUM(HOLDS!G177:W177)</f>
        <v>0</v>
      </c>
      <c r="F168" s="5">
        <f>$E168*'Datenbank Holds'!H170</f>
        <v>0</v>
      </c>
      <c r="G168" s="5">
        <f>$E168*'Datenbank Holds'!I170</f>
        <v>0</v>
      </c>
      <c r="H168" s="5">
        <f>$E168*'Datenbank Holds'!J170</f>
        <v>0</v>
      </c>
      <c r="I168" s="5">
        <f>$E168*'Datenbank Holds'!K170</f>
        <v>0</v>
      </c>
      <c r="J168" s="5">
        <f>$E168*'Datenbank Holds'!L170</f>
        <v>0</v>
      </c>
      <c r="K168" s="5">
        <f>$E168*'Datenbank Holds'!M170</f>
        <v>0</v>
      </c>
      <c r="L168" s="5">
        <f>$E168*'Datenbank Holds'!N170</f>
        <v>0</v>
      </c>
      <c r="M168" s="5">
        <f>$E168*'Datenbank Holds'!O170</f>
        <v>0</v>
      </c>
      <c r="N168" s="5">
        <f>$E168*'Datenbank Holds'!P170</f>
        <v>0</v>
      </c>
      <c r="O168" s="5">
        <f>$E168*'Datenbank Holds'!Q170</f>
        <v>0</v>
      </c>
      <c r="P168" s="5">
        <f>$E168*'Datenbank Holds'!R170</f>
        <v>0</v>
      </c>
      <c r="Q168" s="5">
        <f>$E168*'Datenbank Holds'!S170</f>
        <v>0</v>
      </c>
      <c r="R168" s="5">
        <f>$E168*'Datenbank Holds'!T170</f>
        <v>0</v>
      </c>
      <c r="S168" s="5">
        <f>$E168*'Datenbank Holds'!U170</f>
        <v>0</v>
      </c>
      <c r="T168" s="5">
        <f>$E168*'Datenbank Holds'!V170</f>
        <v>0</v>
      </c>
      <c r="U168" s="5">
        <f>$E168*'Datenbank Holds'!W170</f>
        <v>0</v>
      </c>
      <c r="V168" s="5">
        <f>$E168*'Datenbank Holds'!X170</f>
        <v>0</v>
      </c>
      <c r="Y168">
        <f>HOLDS!G177*HOLDS!$E177</f>
        <v>0</v>
      </c>
      <c r="Z168">
        <f>HOLDS!H177*HOLDS!$E177</f>
        <v>0</v>
      </c>
      <c r="AA168">
        <f>HOLDS!I177*HOLDS!$E177</f>
        <v>0</v>
      </c>
      <c r="AB168">
        <f>HOLDS!J177*HOLDS!$E177</f>
        <v>0</v>
      </c>
      <c r="AC168">
        <f>HOLDS!K177*HOLDS!$E177</f>
        <v>0</v>
      </c>
      <c r="AD168">
        <f>HOLDS!L177*HOLDS!$E177</f>
        <v>0</v>
      </c>
      <c r="AE168">
        <f>HOLDS!M177*HOLDS!$E177</f>
        <v>0</v>
      </c>
      <c r="AF168">
        <f>HOLDS!N177*HOLDS!$E177</f>
        <v>0</v>
      </c>
      <c r="AG168">
        <f>HOLDS!O177*HOLDS!$E177</f>
        <v>0</v>
      </c>
      <c r="AH168">
        <f>HOLDS!P177*HOLDS!$E177</f>
        <v>0</v>
      </c>
      <c r="AI168">
        <f>HOLDS!Q177*HOLDS!$E177</f>
        <v>0</v>
      </c>
      <c r="AJ168">
        <f>HOLDS!R177*HOLDS!$E177</f>
        <v>0</v>
      </c>
      <c r="AK168">
        <f>HOLDS!S177*HOLDS!$E177</f>
        <v>0</v>
      </c>
      <c r="AL168">
        <f>HOLDS!T177*HOLDS!$E177</f>
        <v>0</v>
      </c>
      <c r="AM168">
        <f>HOLDS!U177*HOLDS!$E177</f>
        <v>0</v>
      </c>
      <c r="AN168">
        <f>HOLDS!V177*HOLDS!$E177</f>
        <v>0</v>
      </c>
      <c r="AO168">
        <f>HOLDS!W177*HOLDS!$E177</f>
        <v>0</v>
      </c>
      <c r="AR168">
        <f>SUM(HOLDS!G177:W177)*'Datenbank Holds'!AA170</f>
        <v>0</v>
      </c>
      <c r="AS168">
        <f>SUM(HOLDS!G177:W177)*'Datenbank Holds'!AC170</f>
        <v>0</v>
      </c>
      <c r="AV168">
        <f>SUM(HOLDS!G177:W177)*'Datenbank Holds'!AF170</f>
        <v>0</v>
      </c>
    </row>
    <row r="169" spans="2:48" ht="19.5" thickBot="1" x14ac:dyDescent="0.35">
      <c r="B169" t="str">
        <f>PROPER(VLOOKUP(C169,'Datenbank Holds'!B:AI,26,FALSE))</f>
        <v>126,14</v>
      </c>
      <c r="C169" s="120" t="s">
        <v>329</v>
      </c>
      <c r="D169" s="49" t="str">
        <f>PROPER(VLOOKUP(C169,'Datenbank Holds'!B:C,2,FALSE))</f>
        <v>Love Handle Mini 2</v>
      </c>
      <c r="E169" s="1">
        <f>SUM(HOLDS!G178:W178)</f>
        <v>0</v>
      </c>
      <c r="F169" s="5">
        <f>$E169*'Datenbank Holds'!H171</f>
        <v>0</v>
      </c>
      <c r="G169" s="5">
        <f>$E169*'Datenbank Holds'!I171</f>
        <v>0</v>
      </c>
      <c r="H169" s="5">
        <f>$E169*'Datenbank Holds'!J171</f>
        <v>0</v>
      </c>
      <c r="I169" s="5">
        <f>$E169*'Datenbank Holds'!K171</f>
        <v>0</v>
      </c>
      <c r="J169" s="5">
        <f>$E169*'Datenbank Holds'!L171</f>
        <v>0</v>
      </c>
      <c r="K169" s="5">
        <f>$E169*'Datenbank Holds'!M171</f>
        <v>0</v>
      </c>
      <c r="L169" s="5">
        <f>$E169*'Datenbank Holds'!N171</f>
        <v>0</v>
      </c>
      <c r="M169" s="5">
        <f>$E169*'Datenbank Holds'!O171</f>
        <v>0</v>
      </c>
      <c r="N169" s="5">
        <f>$E169*'Datenbank Holds'!P171</f>
        <v>0</v>
      </c>
      <c r="O169" s="5">
        <f>$E169*'Datenbank Holds'!Q171</f>
        <v>0</v>
      </c>
      <c r="P169" s="5">
        <f>$E169*'Datenbank Holds'!R171</f>
        <v>0</v>
      </c>
      <c r="Q169" s="5">
        <f>$E169*'Datenbank Holds'!S171</f>
        <v>0</v>
      </c>
      <c r="R169" s="5">
        <f>$E169*'Datenbank Holds'!T171</f>
        <v>0</v>
      </c>
      <c r="S169" s="5">
        <f>$E169*'Datenbank Holds'!U171</f>
        <v>0</v>
      </c>
      <c r="T169" s="5">
        <f>$E169*'Datenbank Holds'!V171</f>
        <v>0</v>
      </c>
      <c r="U169" s="5">
        <f>$E169*'Datenbank Holds'!W171</f>
        <v>0</v>
      </c>
      <c r="V169" s="5">
        <f>$E169*'Datenbank Holds'!X171</f>
        <v>0</v>
      </c>
      <c r="Y169">
        <f>HOLDS!G178*HOLDS!$E178</f>
        <v>0</v>
      </c>
      <c r="Z169">
        <f>HOLDS!H178*HOLDS!$E178</f>
        <v>0</v>
      </c>
      <c r="AA169">
        <f>HOLDS!I178*HOLDS!$E178</f>
        <v>0</v>
      </c>
      <c r="AB169">
        <f>HOLDS!J178*HOLDS!$E178</f>
        <v>0</v>
      </c>
      <c r="AC169">
        <f>HOLDS!K178*HOLDS!$E178</f>
        <v>0</v>
      </c>
      <c r="AD169">
        <f>HOLDS!L178*HOLDS!$E178</f>
        <v>0</v>
      </c>
      <c r="AE169">
        <f>HOLDS!M178*HOLDS!$E178</f>
        <v>0</v>
      </c>
      <c r="AF169">
        <f>HOLDS!N178*HOLDS!$E178</f>
        <v>0</v>
      </c>
      <c r="AG169">
        <f>HOLDS!O178*HOLDS!$E178</f>
        <v>0</v>
      </c>
      <c r="AH169">
        <f>HOLDS!P178*HOLDS!$E178</f>
        <v>0</v>
      </c>
      <c r="AI169">
        <f>HOLDS!Q178*HOLDS!$E178</f>
        <v>0</v>
      </c>
      <c r="AJ169">
        <f>HOLDS!R178*HOLDS!$E178</f>
        <v>0</v>
      </c>
      <c r="AK169">
        <f>HOLDS!S178*HOLDS!$E178</f>
        <v>0</v>
      </c>
      <c r="AL169">
        <f>HOLDS!T178*HOLDS!$E178</f>
        <v>0</v>
      </c>
      <c r="AM169">
        <f>HOLDS!U178*HOLDS!$E178</f>
        <v>0</v>
      </c>
      <c r="AN169">
        <f>HOLDS!V178*HOLDS!$E178</f>
        <v>0</v>
      </c>
      <c r="AO169">
        <f>HOLDS!W178*HOLDS!$E178</f>
        <v>0</v>
      </c>
      <c r="AR169">
        <f>SUM(HOLDS!G178:W178)*'Datenbank Holds'!AA171</f>
        <v>0</v>
      </c>
      <c r="AS169">
        <f>SUM(HOLDS!G178:W178)*'Datenbank Holds'!AC171</f>
        <v>0</v>
      </c>
      <c r="AV169">
        <f>SUM(HOLDS!G178:W178)*'Datenbank Holds'!AF171</f>
        <v>0</v>
      </c>
    </row>
    <row r="170" spans="2:48" ht="19.5" thickBot="1" x14ac:dyDescent="0.35">
      <c r="B170" t="str">
        <f>PROPER(VLOOKUP(C170,'Datenbank Holds'!B:AI,26,FALSE))</f>
        <v>101,15</v>
      </c>
      <c r="C170" s="120" t="s">
        <v>330</v>
      </c>
      <c r="D170" s="49" t="str">
        <f>PROPER(VLOOKUP(C170,'Datenbank Holds'!B:C,2,FALSE))</f>
        <v>Love Handle Mini 2</v>
      </c>
      <c r="E170" s="1">
        <f>SUM(HOLDS!G179:W179)</f>
        <v>0</v>
      </c>
      <c r="F170" s="5">
        <f>$E170*'Datenbank Holds'!H172</f>
        <v>0</v>
      </c>
      <c r="G170" s="5">
        <f>$E170*'Datenbank Holds'!I172</f>
        <v>0</v>
      </c>
      <c r="H170" s="5">
        <f>$E170*'Datenbank Holds'!J172</f>
        <v>0</v>
      </c>
      <c r="I170" s="5">
        <f>$E170*'Datenbank Holds'!K172</f>
        <v>0</v>
      </c>
      <c r="J170" s="5">
        <f>$E170*'Datenbank Holds'!L172</f>
        <v>0</v>
      </c>
      <c r="K170" s="5">
        <f>$E170*'Datenbank Holds'!M172</f>
        <v>0</v>
      </c>
      <c r="L170" s="5">
        <f>$E170*'Datenbank Holds'!N172</f>
        <v>0</v>
      </c>
      <c r="M170" s="5">
        <f>$E170*'Datenbank Holds'!O172</f>
        <v>0</v>
      </c>
      <c r="N170" s="5">
        <f>$E170*'Datenbank Holds'!P172</f>
        <v>0</v>
      </c>
      <c r="O170" s="5">
        <f>$E170*'Datenbank Holds'!Q172</f>
        <v>0</v>
      </c>
      <c r="P170" s="5">
        <f>$E170*'Datenbank Holds'!R172</f>
        <v>0</v>
      </c>
      <c r="Q170" s="5">
        <f>$E170*'Datenbank Holds'!S172</f>
        <v>0</v>
      </c>
      <c r="R170" s="5">
        <f>$E170*'Datenbank Holds'!T172</f>
        <v>0</v>
      </c>
      <c r="S170" s="5">
        <f>$E170*'Datenbank Holds'!U172</f>
        <v>0</v>
      </c>
      <c r="T170" s="5">
        <f>$E170*'Datenbank Holds'!V172</f>
        <v>0</v>
      </c>
      <c r="U170" s="5">
        <f>$E170*'Datenbank Holds'!W172</f>
        <v>0</v>
      </c>
      <c r="V170" s="5">
        <f>$E170*'Datenbank Holds'!X172</f>
        <v>0</v>
      </c>
      <c r="Y170">
        <f>HOLDS!G179*HOLDS!$E179</f>
        <v>0</v>
      </c>
      <c r="Z170">
        <f>HOLDS!H179*HOLDS!$E179</f>
        <v>0</v>
      </c>
      <c r="AA170">
        <f>HOLDS!I179*HOLDS!$E179</f>
        <v>0</v>
      </c>
      <c r="AB170">
        <f>HOLDS!J179*HOLDS!$E179</f>
        <v>0</v>
      </c>
      <c r="AC170">
        <f>HOLDS!K179*HOLDS!$E179</f>
        <v>0</v>
      </c>
      <c r="AD170">
        <f>HOLDS!L179*HOLDS!$E179</f>
        <v>0</v>
      </c>
      <c r="AE170">
        <f>HOLDS!M179*HOLDS!$E179</f>
        <v>0</v>
      </c>
      <c r="AF170">
        <f>HOLDS!N179*HOLDS!$E179</f>
        <v>0</v>
      </c>
      <c r="AG170">
        <f>HOLDS!O179*HOLDS!$E179</f>
        <v>0</v>
      </c>
      <c r="AH170">
        <f>HOLDS!P179*HOLDS!$E179</f>
        <v>0</v>
      </c>
      <c r="AI170">
        <f>HOLDS!Q179*HOLDS!$E179</f>
        <v>0</v>
      </c>
      <c r="AJ170">
        <f>HOLDS!R179*HOLDS!$E179</f>
        <v>0</v>
      </c>
      <c r="AK170">
        <f>HOLDS!S179*HOLDS!$E179</f>
        <v>0</v>
      </c>
      <c r="AL170">
        <f>HOLDS!T179*HOLDS!$E179</f>
        <v>0</v>
      </c>
      <c r="AM170">
        <f>HOLDS!U179*HOLDS!$E179</f>
        <v>0</v>
      </c>
      <c r="AN170">
        <f>HOLDS!V179*HOLDS!$E179</f>
        <v>0</v>
      </c>
      <c r="AO170">
        <f>HOLDS!W179*HOLDS!$E179</f>
        <v>0</v>
      </c>
      <c r="AR170">
        <f>SUM(HOLDS!G179:W179)*'Datenbank Holds'!AA172</f>
        <v>0</v>
      </c>
      <c r="AS170">
        <f>SUM(HOLDS!G179:W179)*'Datenbank Holds'!AC172</f>
        <v>0</v>
      </c>
      <c r="AV170">
        <f>SUM(HOLDS!G179:W179)*'Datenbank Holds'!AF172</f>
        <v>0</v>
      </c>
    </row>
    <row r="171" spans="2:48" ht="19.5" thickBot="1" x14ac:dyDescent="0.35">
      <c r="B171" t="str">
        <f>PROPER(VLOOKUP(C171,'Datenbank Holds'!B:AI,26,FALSE))</f>
        <v>126,14</v>
      </c>
      <c r="C171" s="120" t="s">
        <v>331</v>
      </c>
      <c r="D171" s="49" t="str">
        <f>PROPER(VLOOKUP(C171,'Datenbank Holds'!B:C,2,FALSE))</f>
        <v>Love Handle Mini 3</v>
      </c>
      <c r="E171" s="1">
        <f>SUM(HOLDS!G180:W180)</f>
        <v>0</v>
      </c>
      <c r="F171" s="5">
        <f>$E171*'Datenbank Holds'!H173</f>
        <v>0</v>
      </c>
      <c r="G171" s="5">
        <f>$E171*'Datenbank Holds'!I173</f>
        <v>0</v>
      </c>
      <c r="H171" s="5">
        <f>$E171*'Datenbank Holds'!J173</f>
        <v>0</v>
      </c>
      <c r="I171" s="5">
        <f>$E171*'Datenbank Holds'!K173</f>
        <v>0</v>
      </c>
      <c r="J171" s="5">
        <f>$E171*'Datenbank Holds'!L173</f>
        <v>0</v>
      </c>
      <c r="K171" s="5">
        <f>$E171*'Datenbank Holds'!M173</f>
        <v>0</v>
      </c>
      <c r="L171" s="5">
        <f>$E171*'Datenbank Holds'!N173</f>
        <v>0</v>
      </c>
      <c r="M171" s="5">
        <f>$E171*'Datenbank Holds'!O173</f>
        <v>0</v>
      </c>
      <c r="N171" s="5">
        <f>$E171*'Datenbank Holds'!P173</f>
        <v>0</v>
      </c>
      <c r="O171" s="5">
        <f>$E171*'Datenbank Holds'!Q173</f>
        <v>0</v>
      </c>
      <c r="P171" s="5">
        <f>$E171*'Datenbank Holds'!R173</f>
        <v>0</v>
      </c>
      <c r="Q171" s="5">
        <f>$E171*'Datenbank Holds'!S173</f>
        <v>0</v>
      </c>
      <c r="R171" s="5">
        <f>$E171*'Datenbank Holds'!T173</f>
        <v>0</v>
      </c>
      <c r="S171" s="5">
        <f>$E171*'Datenbank Holds'!U173</f>
        <v>0</v>
      </c>
      <c r="T171" s="5">
        <f>$E171*'Datenbank Holds'!V173</f>
        <v>0</v>
      </c>
      <c r="U171" s="5">
        <f>$E171*'Datenbank Holds'!W173</f>
        <v>0</v>
      </c>
      <c r="V171" s="5">
        <f>$E171*'Datenbank Holds'!X173</f>
        <v>0</v>
      </c>
      <c r="Y171">
        <f>HOLDS!G180*HOLDS!$E180</f>
        <v>0</v>
      </c>
      <c r="Z171">
        <f>HOLDS!H180*HOLDS!$E180</f>
        <v>0</v>
      </c>
      <c r="AA171">
        <f>HOLDS!I180*HOLDS!$E180</f>
        <v>0</v>
      </c>
      <c r="AB171">
        <f>HOLDS!J180*HOLDS!$E180</f>
        <v>0</v>
      </c>
      <c r="AC171">
        <f>HOLDS!K180*HOLDS!$E180</f>
        <v>0</v>
      </c>
      <c r="AD171">
        <f>HOLDS!L180*HOLDS!$E180</f>
        <v>0</v>
      </c>
      <c r="AE171">
        <f>HOLDS!M180*HOLDS!$E180</f>
        <v>0</v>
      </c>
      <c r="AF171">
        <f>HOLDS!N180*HOLDS!$E180</f>
        <v>0</v>
      </c>
      <c r="AG171">
        <f>HOLDS!O180*HOLDS!$E180</f>
        <v>0</v>
      </c>
      <c r="AH171">
        <f>HOLDS!P180*HOLDS!$E180</f>
        <v>0</v>
      </c>
      <c r="AI171">
        <f>HOLDS!Q180*HOLDS!$E180</f>
        <v>0</v>
      </c>
      <c r="AJ171">
        <f>HOLDS!R180*HOLDS!$E180</f>
        <v>0</v>
      </c>
      <c r="AK171">
        <f>HOLDS!S180*HOLDS!$E180</f>
        <v>0</v>
      </c>
      <c r="AL171">
        <f>HOLDS!T180*HOLDS!$E180</f>
        <v>0</v>
      </c>
      <c r="AM171">
        <f>HOLDS!U180*HOLDS!$E180</f>
        <v>0</v>
      </c>
      <c r="AN171">
        <f>HOLDS!V180*HOLDS!$E180</f>
        <v>0</v>
      </c>
      <c r="AO171">
        <f>HOLDS!W180*HOLDS!$E180</f>
        <v>0</v>
      </c>
      <c r="AR171">
        <f>SUM(HOLDS!G180:W180)*'Datenbank Holds'!AA173</f>
        <v>0</v>
      </c>
      <c r="AS171">
        <f>SUM(HOLDS!G180:W180)*'Datenbank Holds'!AC173</f>
        <v>0</v>
      </c>
      <c r="AV171">
        <f>SUM(HOLDS!G180:W180)*'Datenbank Holds'!AF173</f>
        <v>0</v>
      </c>
    </row>
    <row r="172" spans="2:48" ht="19.5" thickBot="1" x14ac:dyDescent="0.35">
      <c r="B172" t="str">
        <f>PROPER(VLOOKUP(C172,'Datenbank Holds'!B:AI,26,FALSE))</f>
        <v>101,15</v>
      </c>
      <c r="C172" s="120" t="s">
        <v>332</v>
      </c>
      <c r="D172" s="49" t="str">
        <f>PROPER(VLOOKUP(C172,'Datenbank Holds'!B:C,2,FALSE))</f>
        <v>Love Handle Mini 3</v>
      </c>
      <c r="E172" s="1">
        <f>SUM(HOLDS!G181:W181)</f>
        <v>0</v>
      </c>
      <c r="F172" s="5">
        <f>$E172*'Datenbank Holds'!H174</f>
        <v>0</v>
      </c>
      <c r="G172" s="5">
        <f>$E172*'Datenbank Holds'!I174</f>
        <v>0</v>
      </c>
      <c r="H172" s="5">
        <f>$E172*'Datenbank Holds'!J174</f>
        <v>0</v>
      </c>
      <c r="I172" s="5">
        <f>$E172*'Datenbank Holds'!K174</f>
        <v>0</v>
      </c>
      <c r="J172" s="5">
        <f>$E172*'Datenbank Holds'!L174</f>
        <v>0</v>
      </c>
      <c r="K172" s="5">
        <f>$E172*'Datenbank Holds'!M174</f>
        <v>0</v>
      </c>
      <c r="L172" s="5">
        <f>$E172*'Datenbank Holds'!N174</f>
        <v>0</v>
      </c>
      <c r="M172" s="5">
        <f>$E172*'Datenbank Holds'!O174</f>
        <v>0</v>
      </c>
      <c r="N172" s="5">
        <f>$E172*'Datenbank Holds'!P174</f>
        <v>0</v>
      </c>
      <c r="O172" s="5">
        <f>$E172*'Datenbank Holds'!Q174</f>
        <v>0</v>
      </c>
      <c r="P172" s="5">
        <f>$E172*'Datenbank Holds'!R174</f>
        <v>0</v>
      </c>
      <c r="Q172" s="5">
        <f>$E172*'Datenbank Holds'!S174</f>
        <v>0</v>
      </c>
      <c r="R172" s="5">
        <f>$E172*'Datenbank Holds'!T174</f>
        <v>0</v>
      </c>
      <c r="S172" s="5">
        <f>$E172*'Datenbank Holds'!U174</f>
        <v>0</v>
      </c>
      <c r="T172" s="5">
        <f>$E172*'Datenbank Holds'!V174</f>
        <v>0</v>
      </c>
      <c r="U172" s="5">
        <f>$E172*'Datenbank Holds'!W174</f>
        <v>0</v>
      </c>
      <c r="V172" s="5">
        <f>$E172*'Datenbank Holds'!X174</f>
        <v>0</v>
      </c>
      <c r="Y172">
        <f>HOLDS!G181*HOLDS!$E181</f>
        <v>0</v>
      </c>
      <c r="Z172">
        <f>HOLDS!H181*HOLDS!$E181</f>
        <v>0</v>
      </c>
      <c r="AA172">
        <f>HOLDS!I181*HOLDS!$E181</f>
        <v>0</v>
      </c>
      <c r="AB172">
        <f>HOLDS!J181*HOLDS!$E181</f>
        <v>0</v>
      </c>
      <c r="AC172">
        <f>HOLDS!K181*HOLDS!$E181</f>
        <v>0</v>
      </c>
      <c r="AD172">
        <f>HOLDS!L181*HOLDS!$E181</f>
        <v>0</v>
      </c>
      <c r="AE172">
        <f>HOLDS!M181*HOLDS!$E181</f>
        <v>0</v>
      </c>
      <c r="AF172">
        <f>HOLDS!N181*HOLDS!$E181</f>
        <v>0</v>
      </c>
      <c r="AG172">
        <f>HOLDS!O181*HOLDS!$E181</f>
        <v>0</v>
      </c>
      <c r="AH172">
        <f>HOLDS!P181*HOLDS!$E181</f>
        <v>0</v>
      </c>
      <c r="AI172">
        <f>HOLDS!Q181*HOLDS!$E181</f>
        <v>0</v>
      </c>
      <c r="AJ172">
        <f>HOLDS!R181*HOLDS!$E181</f>
        <v>0</v>
      </c>
      <c r="AK172">
        <f>HOLDS!S181*HOLDS!$E181</f>
        <v>0</v>
      </c>
      <c r="AL172">
        <f>HOLDS!T181*HOLDS!$E181</f>
        <v>0</v>
      </c>
      <c r="AM172">
        <f>HOLDS!U181*HOLDS!$E181</f>
        <v>0</v>
      </c>
      <c r="AN172">
        <f>HOLDS!V181*HOLDS!$E181</f>
        <v>0</v>
      </c>
      <c r="AO172">
        <f>HOLDS!W181*HOLDS!$E181</f>
        <v>0</v>
      </c>
      <c r="AR172">
        <f>SUM(HOLDS!G181:W181)*'Datenbank Holds'!AA174</f>
        <v>0</v>
      </c>
      <c r="AS172">
        <f>SUM(HOLDS!G181:W181)*'Datenbank Holds'!AC174</f>
        <v>0</v>
      </c>
      <c r="AV172">
        <f>SUM(HOLDS!G181:W181)*'Datenbank Holds'!AF174</f>
        <v>0</v>
      </c>
    </row>
    <row r="173" spans="2:48" ht="19.5" thickBot="1" x14ac:dyDescent="0.35">
      <c r="B173" t="str">
        <f>PROPER(VLOOKUP(C173,'Datenbank Holds'!B:AI,26,FALSE))</f>
        <v>126,14</v>
      </c>
      <c r="C173" s="120" t="s">
        <v>333</v>
      </c>
      <c r="D173" s="49" t="str">
        <f>PROPER(VLOOKUP(C173,'Datenbank Holds'!B:C,2,FALSE))</f>
        <v>Love Handle Mini 4</v>
      </c>
      <c r="E173" s="1">
        <f>SUM(HOLDS!G182:W182)</f>
        <v>0</v>
      </c>
      <c r="F173" s="5">
        <f>$E173*'Datenbank Holds'!H175</f>
        <v>0</v>
      </c>
      <c r="G173" s="5">
        <f>$E173*'Datenbank Holds'!I175</f>
        <v>0</v>
      </c>
      <c r="H173" s="5">
        <f>$E173*'Datenbank Holds'!J175</f>
        <v>0</v>
      </c>
      <c r="I173" s="5">
        <f>$E173*'Datenbank Holds'!K175</f>
        <v>0</v>
      </c>
      <c r="J173" s="5">
        <f>$E173*'Datenbank Holds'!L175</f>
        <v>0</v>
      </c>
      <c r="K173" s="5">
        <f>$E173*'Datenbank Holds'!M175</f>
        <v>0</v>
      </c>
      <c r="L173" s="5">
        <f>$E173*'Datenbank Holds'!N175</f>
        <v>0</v>
      </c>
      <c r="M173" s="5">
        <f>$E173*'Datenbank Holds'!O175</f>
        <v>0</v>
      </c>
      <c r="N173" s="5">
        <f>$E173*'Datenbank Holds'!P175</f>
        <v>0</v>
      </c>
      <c r="O173" s="5">
        <f>$E173*'Datenbank Holds'!Q175</f>
        <v>0</v>
      </c>
      <c r="P173" s="5">
        <f>$E173*'Datenbank Holds'!R175</f>
        <v>0</v>
      </c>
      <c r="Q173" s="5">
        <f>$E173*'Datenbank Holds'!S175</f>
        <v>0</v>
      </c>
      <c r="R173" s="5">
        <f>$E173*'Datenbank Holds'!T175</f>
        <v>0</v>
      </c>
      <c r="S173" s="5">
        <f>$E173*'Datenbank Holds'!U175</f>
        <v>0</v>
      </c>
      <c r="T173" s="5">
        <f>$E173*'Datenbank Holds'!V175</f>
        <v>0</v>
      </c>
      <c r="U173" s="5">
        <f>$E173*'Datenbank Holds'!W175</f>
        <v>0</v>
      </c>
      <c r="V173" s="5">
        <f>$E173*'Datenbank Holds'!X175</f>
        <v>0</v>
      </c>
      <c r="Y173">
        <f>HOLDS!G182*HOLDS!$E182</f>
        <v>0</v>
      </c>
      <c r="Z173">
        <f>HOLDS!H182*HOLDS!$E182</f>
        <v>0</v>
      </c>
      <c r="AA173">
        <f>HOLDS!I182*HOLDS!$E182</f>
        <v>0</v>
      </c>
      <c r="AB173">
        <f>HOLDS!J182*HOLDS!$E182</f>
        <v>0</v>
      </c>
      <c r="AC173">
        <f>HOLDS!K182*HOLDS!$E182</f>
        <v>0</v>
      </c>
      <c r="AD173">
        <f>HOLDS!L182*HOLDS!$E182</f>
        <v>0</v>
      </c>
      <c r="AE173">
        <f>HOLDS!M182*HOLDS!$E182</f>
        <v>0</v>
      </c>
      <c r="AF173">
        <f>HOLDS!N182*HOLDS!$E182</f>
        <v>0</v>
      </c>
      <c r="AG173">
        <f>HOLDS!O182*HOLDS!$E182</f>
        <v>0</v>
      </c>
      <c r="AH173">
        <f>HOLDS!P182*HOLDS!$E182</f>
        <v>0</v>
      </c>
      <c r="AI173">
        <f>HOLDS!Q182*HOLDS!$E182</f>
        <v>0</v>
      </c>
      <c r="AJ173">
        <f>HOLDS!R182*HOLDS!$E182</f>
        <v>0</v>
      </c>
      <c r="AK173">
        <f>HOLDS!S182*HOLDS!$E182</f>
        <v>0</v>
      </c>
      <c r="AL173">
        <f>HOLDS!T182*HOLDS!$E182</f>
        <v>0</v>
      </c>
      <c r="AM173">
        <f>HOLDS!U182*HOLDS!$E182</f>
        <v>0</v>
      </c>
      <c r="AN173">
        <f>HOLDS!V182*HOLDS!$E182</f>
        <v>0</v>
      </c>
      <c r="AO173">
        <f>HOLDS!W182*HOLDS!$E182</f>
        <v>0</v>
      </c>
      <c r="AR173">
        <f>SUM(HOLDS!G182:W182)*'Datenbank Holds'!AA175</f>
        <v>0</v>
      </c>
      <c r="AS173">
        <f>SUM(HOLDS!G182:W182)*'Datenbank Holds'!AC175</f>
        <v>0</v>
      </c>
      <c r="AV173">
        <f>SUM(HOLDS!G182:W182)*'Datenbank Holds'!AF175</f>
        <v>0</v>
      </c>
    </row>
    <row r="174" spans="2:48" ht="19.5" thickBot="1" x14ac:dyDescent="0.35">
      <c r="B174" t="str">
        <f>PROPER(VLOOKUP(C174,'Datenbank Holds'!B:AI,26,FALSE))</f>
        <v>101,15</v>
      </c>
      <c r="C174" s="120" t="s">
        <v>334</v>
      </c>
      <c r="D174" s="49" t="str">
        <f>PROPER(VLOOKUP(C174,'Datenbank Holds'!B:C,2,FALSE))</f>
        <v>Love Handle Mini 4</v>
      </c>
      <c r="E174" s="1">
        <f>SUM(HOLDS!G183:W183)</f>
        <v>0</v>
      </c>
      <c r="F174" s="5">
        <f>$E174*'Datenbank Holds'!H176</f>
        <v>0</v>
      </c>
      <c r="G174" s="5">
        <f>$E174*'Datenbank Holds'!I176</f>
        <v>0</v>
      </c>
      <c r="H174" s="5">
        <f>$E174*'Datenbank Holds'!J176</f>
        <v>0</v>
      </c>
      <c r="I174" s="5">
        <f>$E174*'Datenbank Holds'!K176</f>
        <v>0</v>
      </c>
      <c r="J174" s="5">
        <f>$E174*'Datenbank Holds'!L176</f>
        <v>0</v>
      </c>
      <c r="K174" s="5">
        <f>$E174*'Datenbank Holds'!M176</f>
        <v>0</v>
      </c>
      <c r="L174" s="5">
        <f>$E174*'Datenbank Holds'!N176</f>
        <v>0</v>
      </c>
      <c r="M174" s="5">
        <f>$E174*'Datenbank Holds'!O176</f>
        <v>0</v>
      </c>
      <c r="N174" s="5">
        <f>$E174*'Datenbank Holds'!P176</f>
        <v>0</v>
      </c>
      <c r="O174" s="5">
        <f>$E174*'Datenbank Holds'!Q176</f>
        <v>0</v>
      </c>
      <c r="P174" s="5">
        <f>$E174*'Datenbank Holds'!R176</f>
        <v>0</v>
      </c>
      <c r="Q174" s="5">
        <f>$E174*'Datenbank Holds'!S176</f>
        <v>0</v>
      </c>
      <c r="R174" s="5">
        <f>$E174*'Datenbank Holds'!T176</f>
        <v>0</v>
      </c>
      <c r="S174" s="5">
        <f>$E174*'Datenbank Holds'!U176</f>
        <v>0</v>
      </c>
      <c r="T174" s="5">
        <f>$E174*'Datenbank Holds'!V176</f>
        <v>0</v>
      </c>
      <c r="U174" s="5">
        <f>$E174*'Datenbank Holds'!W176</f>
        <v>0</v>
      </c>
      <c r="V174" s="5">
        <f>$E174*'Datenbank Holds'!X176</f>
        <v>0</v>
      </c>
      <c r="Y174">
        <f>HOLDS!G183*HOLDS!$E183</f>
        <v>0</v>
      </c>
      <c r="Z174">
        <f>HOLDS!H183*HOLDS!$E183</f>
        <v>0</v>
      </c>
      <c r="AA174">
        <f>HOLDS!I183*HOLDS!$E183</f>
        <v>0</v>
      </c>
      <c r="AB174">
        <f>HOLDS!J183*HOLDS!$E183</f>
        <v>0</v>
      </c>
      <c r="AC174">
        <f>HOLDS!K183*HOLDS!$E183</f>
        <v>0</v>
      </c>
      <c r="AD174">
        <f>HOLDS!L183*HOLDS!$E183</f>
        <v>0</v>
      </c>
      <c r="AE174">
        <f>HOLDS!M183*HOLDS!$E183</f>
        <v>0</v>
      </c>
      <c r="AF174">
        <f>HOLDS!N183*HOLDS!$E183</f>
        <v>0</v>
      </c>
      <c r="AG174">
        <f>HOLDS!O183*HOLDS!$E183</f>
        <v>0</v>
      </c>
      <c r="AH174">
        <f>HOLDS!P183*HOLDS!$E183</f>
        <v>0</v>
      </c>
      <c r="AI174">
        <f>HOLDS!Q183*HOLDS!$E183</f>
        <v>0</v>
      </c>
      <c r="AJ174">
        <f>HOLDS!R183*HOLDS!$E183</f>
        <v>0</v>
      </c>
      <c r="AK174">
        <f>HOLDS!S183*HOLDS!$E183</f>
        <v>0</v>
      </c>
      <c r="AL174">
        <f>HOLDS!T183*HOLDS!$E183</f>
        <v>0</v>
      </c>
      <c r="AM174">
        <f>HOLDS!U183*HOLDS!$E183</f>
        <v>0</v>
      </c>
      <c r="AN174">
        <f>HOLDS!V183*HOLDS!$E183</f>
        <v>0</v>
      </c>
      <c r="AO174">
        <f>HOLDS!W183*HOLDS!$E183</f>
        <v>0</v>
      </c>
      <c r="AR174">
        <f>SUM(HOLDS!G183:W183)*'Datenbank Holds'!AA176</f>
        <v>0</v>
      </c>
      <c r="AS174">
        <f>SUM(HOLDS!G183:W183)*'Datenbank Holds'!AC176</f>
        <v>0</v>
      </c>
      <c r="AV174">
        <f>SUM(HOLDS!G183:W183)*'Datenbank Holds'!AF176</f>
        <v>0</v>
      </c>
    </row>
    <row r="175" spans="2:48" ht="19.5" thickBot="1" x14ac:dyDescent="0.35">
      <c r="B175" t="str">
        <f>PROPER(VLOOKUP(C175,'Datenbank Holds'!B:AI,26,FALSE))</f>
        <v>126,14</v>
      </c>
      <c r="C175" s="120" t="s">
        <v>335</v>
      </c>
      <c r="D175" s="49" t="str">
        <f>PROPER(VLOOKUP(C175,'Datenbank Holds'!B:C,2,FALSE))</f>
        <v>Love Handle Mini 5</v>
      </c>
      <c r="E175" s="1">
        <f>SUM(HOLDS!G184:W184)</f>
        <v>0</v>
      </c>
      <c r="F175" s="5">
        <f>$E175*'Datenbank Holds'!H177</f>
        <v>0</v>
      </c>
      <c r="G175" s="5">
        <f>$E175*'Datenbank Holds'!I177</f>
        <v>0</v>
      </c>
      <c r="H175" s="5">
        <f>$E175*'Datenbank Holds'!J177</f>
        <v>0</v>
      </c>
      <c r="I175" s="5">
        <f>$E175*'Datenbank Holds'!K177</f>
        <v>0</v>
      </c>
      <c r="J175" s="5">
        <f>$E175*'Datenbank Holds'!L177</f>
        <v>0</v>
      </c>
      <c r="K175" s="5">
        <f>$E175*'Datenbank Holds'!M177</f>
        <v>0</v>
      </c>
      <c r="L175" s="5">
        <f>$E175*'Datenbank Holds'!N177</f>
        <v>0</v>
      </c>
      <c r="M175" s="5">
        <f>$E175*'Datenbank Holds'!O177</f>
        <v>0</v>
      </c>
      <c r="N175" s="5">
        <f>$E175*'Datenbank Holds'!P177</f>
        <v>0</v>
      </c>
      <c r="O175" s="5">
        <f>$E175*'Datenbank Holds'!Q177</f>
        <v>0</v>
      </c>
      <c r="P175" s="5">
        <f>$E175*'Datenbank Holds'!R177</f>
        <v>0</v>
      </c>
      <c r="Q175" s="5">
        <f>$E175*'Datenbank Holds'!S177</f>
        <v>0</v>
      </c>
      <c r="R175" s="5">
        <f>$E175*'Datenbank Holds'!T177</f>
        <v>0</v>
      </c>
      <c r="S175" s="5">
        <f>$E175*'Datenbank Holds'!U177</f>
        <v>0</v>
      </c>
      <c r="T175" s="5">
        <f>$E175*'Datenbank Holds'!V177</f>
        <v>0</v>
      </c>
      <c r="U175" s="5">
        <f>$E175*'Datenbank Holds'!W177</f>
        <v>0</v>
      </c>
      <c r="V175" s="5">
        <f>$E175*'Datenbank Holds'!X177</f>
        <v>0</v>
      </c>
      <c r="Y175">
        <f>HOLDS!G184*HOLDS!$E184</f>
        <v>0</v>
      </c>
      <c r="Z175">
        <f>HOLDS!H184*HOLDS!$E184</f>
        <v>0</v>
      </c>
      <c r="AA175">
        <f>HOLDS!I184*HOLDS!$E184</f>
        <v>0</v>
      </c>
      <c r="AB175">
        <f>HOLDS!J184*HOLDS!$E184</f>
        <v>0</v>
      </c>
      <c r="AC175">
        <f>HOLDS!K184*HOLDS!$E184</f>
        <v>0</v>
      </c>
      <c r="AD175">
        <f>HOLDS!L184*HOLDS!$E184</f>
        <v>0</v>
      </c>
      <c r="AE175">
        <f>HOLDS!M184*HOLDS!$E184</f>
        <v>0</v>
      </c>
      <c r="AF175">
        <f>HOLDS!N184*HOLDS!$E184</f>
        <v>0</v>
      </c>
      <c r="AG175">
        <f>HOLDS!O184*HOLDS!$E184</f>
        <v>0</v>
      </c>
      <c r="AH175">
        <f>HOLDS!P184*HOLDS!$E184</f>
        <v>0</v>
      </c>
      <c r="AI175">
        <f>HOLDS!Q184*HOLDS!$E184</f>
        <v>0</v>
      </c>
      <c r="AJ175">
        <f>HOLDS!R184*HOLDS!$E184</f>
        <v>0</v>
      </c>
      <c r="AK175">
        <f>HOLDS!S184*HOLDS!$E184</f>
        <v>0</v>
      </c>
      <c r="AL175">
        <f>HOLDS!T184*HOLDS!$E184</f>
        <v>0</v>
      </c>
      <c r="AM175">
        <f>HOLDS!U184*HOLDS!$E184</f>
        <v>0</v>
      </c>
      <c r="AN175">
        <f>HOLDS!V184*HOLDS!$E184</f>
        <v>0</v>
      </c>
      <c r="AO175">
        <f>HOLDS!W184*HOLDS!$E184</f>
        <v>0</v>
      </c>
      <c r="AR175">
        <f>SUM(HOLDS!G184:W184)*'Datenbank Holds'!AA177</f>
        <v>0</v>
      </c>
      <c r="AS175">
        <f>SUM(HOLDS!G184:W184)*'Datenbank Holds'!AC177</f>
        <v>0</v>
      </c>
      <c r="AV175">
        <f>SUM(HOLDS!G184:W184)*'Datenbank Holds'!AF177</f>
        <v>0</v>
      </c>
    </row>
    <row r="176" spans="2:48" ht="19.5" thickBot="1" x14ac:dyDescent="0.35">
      <c r="B176" t="str">
        <f>PROPER(VLOOKUP(C176,'Datenbank Holds'!B:AI,26,FALSE))</f>
        <v>101,15</v>
      </c>
      <c r="C176" s="120" t="s">
        <v>336</v>
      </c>
      <c r="D176" s="49" t="str">
        <f>PROPER(VLOOKUP(C176,'Datenbank Holds'!B:C,2,FALSE))</f>
        <v>Love Handle Mini 5</v>
      </c>
      <c r="E176" s="1">
        <f>SUM(HOLDS!G185:W185)</f>
        <v>0</v>
      </c>
      <c r="F176" s="5">
        <f>$E176*'Datenbank Holds'!H178</f>
        <v>0</v>
      </c>
      <c r="G176" s="5">
        <f>$E176*'Datenbank Holds'!I178</f>
        <v>0</v>
      </c>
      <c r="H176" s="5">
        <f>$E176*'Datenbank Holds'!J178</f>
        <v>0</v>
      </c>
      <c r="I176" s="5">
        <f>$E176*'Datenbank Holds'!K178</f>
        <v>0</v>
      </c>
      <c r="J176" s="5">
        <f>$E176*'Datenbank Holds'!L178</f>
        <v>0</v>
      </c>
      <c r="K176" s="5">
        <f>$E176*'Datenbank Holds'!M178</f>
        <v>0</v>
      </c>
      <c r="L176" s="5">
        <f>$E176*'Datenbank Holds'!N178</f>
        <v>0</v>
      </c>
      <c r="M176" s="5">
        <f>$E176*'Datenbank Holds'!O178</f>
        <v>0</v>
      </c>
      <c r="N176" s="5">
        <f>$E176*'Datenbank Holds'!P178</f>
        <v>0</v>
      </c>
      <c r="O176" s="5">
        <f>$E176*'Datenbank Holds'!Q178</f>
        <v>0</v>
      </c>
      <c r="P176" s="5">
        <f>$E176*'Datenbank Holds'!R178</f>
        <v>0</v>
      </c>
      <c r="Q176" s="5">
        <f>$E176*'Datenbank Holds'!S178</f>
        <v>0</v>
      </c>
      <c r="R176" s="5">
        <f>$E176*'Datenbank Holds'!T178</f>
        <v>0</v>
      </c>
      <c r="S176" s="5">
        <f>$E176*'Datenbank Holds'!U178</f>
        <v>0</v>
      </c>
      <c r="T176" s="5">
        <f>$E176*'Datenbank Holds'!V178</f>
        <v>0</v>
      </c>
      <c r="U176" s="5">
        <f>$E176*'Datenbank Holds'!W178</f>
        <v>0</v>
      </c>
      <c r="V176" s="5">
        <f>$E176*'Datenbank Holds'!X178</f>
        <v>0</v>
      </c>
      <c r="Y176">
        <f>HOLDS!G185*HOLDS!$E185</f>
        <v>0</v>
      </c>
      <c r="Z176">
        <f>HOLDS!H185*HOLDS!$E185</f>
        <v>0</v>
      </c>
      <c r="AA176">
        <f>HOLDS!I185*HOLDS!$E185</f>
        <v>0</v>
      </c>
      <c r="AB176">
        <f>HOLDS!J185*HOLDS!$E185</f>
        <v>0</v>
      </c>
      <c r="AC176">
        <f>HOLDS!K185*HOLDS!$E185</f>
        <v>0</v>
      </c>
      <c r="AD176">
        <f>HOLDS!L185*HOLDS!$E185</f>
        <v>0</v>
      </c>
      <c r="AE176">
        <f>HOLDS!M185*HOLDS!$E185</f>
        <v>0</v>
      </c>
      <c r="AF176">
        <f>HOLDS!N185*HOLDS!$E185</f>
        <v>0</v>
      </c>
      <c r="AG176">
        <f>HOLDS!O185*HOLDS!$E185</f>
        <v>0</v>
      </c>
      <c r="AH176">
        <f>HOLDS!P185*HOLDS!$E185</f>
        <v>0</v>
      </c>
      <c r="AI176">
        <f>HOLDS!Q185*HOLDS!$E185</f>
        <v>0</v>
      </c>
      <c r="AJ176">
        <f>HOLDS!R185*HOLDS!$E185</f>
        <v>0</v>
      </c>
      <c r="AK176">
        <f>HOLDS!S185*HOLDS!$E185</f>
        <v>0</v>
      </c>
      <c r="AL176">
        <f>HOLDS!T185*HOLDS!$E185</f>
        <v>0</v>
      </c>
      <c r="AM176">
        <f>HOLDS!U185*HOLDS!$E185</f>
        <v>0</v>
      </c>
      <c r="AN176">
        <f>HOLDS!V185*HOLDS!$E185</f>
        <v>0</v>
      </c>
      <c r="AO176">
        <f>HOLDS!W185*HOLDS!$E185</f>
        <v>0</v>
      </c>
      <c r="AR176">
        <f>SUM(HOLDS!G185:W185)*'Datenbank Holds'!AA178</f>
        <v>0</v>
      </c>
      <c r="AS176">
        <f>SUM(HOLDS!G185:W185)*'Datenbank Holds'!AC178</f>
        <v>0</v>
      </c>
      <c r="AV176">
        <f>SUM(HOLDS!G185:W185)*'Datenbank Holds'!AF178</f>
        <v>0</v>
      </c>
    </row>
    <row r="177" spans="2:48" ht="19.5" thickBot="1" x14ac:dyDescent="0.35">
      <c r="B177" t="str">
        <f>PROPER(VLOOKUP(C177,'Datenbank Holds'!B:AI,26,FALSE))</f>
        <v>126,14</v>
      </c>
      <c r="C177" s="120" t="s">
        <v>337</v>
      </c>
      <c r="D177" s="49" t="str">
        <f>PROPER(VLOOKUP(C177,'Datenbank Holds'!B:C,2,FALSE))</f>
        <v>Love Handle Mini 6</v>
      </c>
      <c r="E177" s="1">
        <f>SUM(HOLDS!G186:W186)</f>
        <v>0</v>
      </c>
      <c r="F177" s="5">
        <f>$E177*'Datenbank Holds'!H179</f>
        <v>0</v>
      </c>
      <c r="G177" s="5">
        <f>$E177*'Datenbank Holds'!I179</f>
        <v>0</v>
      </c>
      <c r="H177" s="5">
        <f>$E177*'Datenbank Holds'!J179</f>
        <v>0</v>
      </c>
      <c r="I177" s="5">
        <f>$E177*'Datenbank Holds'!K179</f>
        <v>0</v>
      </c>
      <c r="J177" s="5">
        <f>$E177*'Datenbank Holds'!L179</f>
        <v>0</v>
      </c>
      <c r="K177" s="5">
        <f>$E177*'Datenbank Holds'!M179</f>
        <v>0</v>
      </c>
      <c r="L177" s="5">
        <f>$E177*'Datenbank Holds'!N179</f>
        <v>0</v>
      </c>
      <c r="M177" s="5">
        <f>$E177*'Datenbank Holds'!O179</f>
        <v>0</v>
      </c>
      <c r="N177" s="5">
        <f>$E177*'Datenbank Holds'!P179</f>
        <v>0</v>
      </c>
      <c r="O177" s="5">
        <f>$E177*'Datenbank Holds'!Q179</f>
        <v>0</v>
      </c>
      <c r="P177" s="5">
        <f>$E177*'Datenbank Holds'!R179</f>
        <v>0</v>
      </c>
      <c r="Q177" s="5">
        <f>$E177*'Datenbank Holds'!S179</f>
        <v>0</v>
      </c>
      <c r="R177" s="5">
        <f>$E177*'Datenbank Holds'!T179</f>
        <v>0</v>
      </c>
      <c r="S177" s="5">
        <f>$E177*'Datenbank Holds'!U179</f>
        <v>0</v>
      </c>
      <c r="T177" s="5">
        <f>$E177*'Datenbank Holds'!V179</f>
        <v>0</v>
      </c>
      <c r="U177" s="5">
        <f>$E177*'Datenbank Holds'!W179</f>
        <v>0</v>
      </c>
      <c r="V177" s="5">
        <f>$E177*'Datenbank Holds'!X179</f>
        <v>0</v>
      </c>
      <c r="Y177">
        <f>HOLDS!G186*HOLDS!$E186</f>
        <v>0</v>
      </c>
      <c r="Z177">
        <f>HOLDS!H186*HOLDS!$E186</f>
        <v>0</v>
      </c>
      <c r="AA177">
        <f>HOLDS!I186*HOLDS!$E186</f>
        <v>0</v>
      </c>
      <c r="AB177">
        <f>HOLDS!J186*HOLDS!$E186</f>
        <v>0</v>
      </c>
      <c r="AC177">
        <f>HOLDS!K186*HOLDS!$E186</f>
        <v>0</v>
      </c>
      <c r="AD177">
        <f>HOLDS!L186*HOLDS!$E186</f>
        <v>0</v>
      </c>
      <c r="AE177">
        <f>HOLDS!M186*HOLDS!$E186</f>
        <v>0</v>
      </c>
      <c r="AF177">
        <f>HOLDS!N186*HOLDS!$E186</f>
        <v>0</v>
      </c>
      <c r="AG177">
        <f>HOLDS!O186*HOLDS!$E186</f>
        <v>0</v>
      </c>
      <c r="AH177">
        <f>HOLDS!P186*HOLDS!$E186</f>
        <v>0</v>
      </c>
      <c r="AI177">
        <f>HOLDS!Q186*HOLDS!$E186</f>
        <v>0</v>
      </c>
      <c r="AJ177">
        <f>HOLDS!R186*HOLDS!$E186</f>
        <v>0</v>
      </c>
      <c r="AK177">
        <f>HOLDS!S186*HOLDS!$E186</f>
        <v>0</v>
      </c>
      <c r="AL177">
        <f>HOLDS!T186*HOLDS!$E186</f>
        <v>0</v>
      </c>
      <c r="AM177">
        <f>HOLDS!U186*HOLDS!$E186</f>
        <v>0</v>
      </c>
      <c r="AN177">
        <f>HOLDS!V186*HOLDS!$E186</f>
        <v>0</v>
      </c>
      <c r="AO177">
        <f>HOLDS!W186*HOLDS!$E186</f>
        <v>0</v>
      </c>
      <c r="AR177">
        <f>SUM(HOLDS!G186:W186)*'Datenbank Holds'!AA179</f>
        <v>0</v>
      </c>
      <c r="AS177">
        <f>SUM(HOLDS!G186:W186)*'Datenbank Holds'!AC179</f>
        <v>0</v>
      </c>
      <c r="AV177">
        <f>SUM(HOLDS!G186:W186)*'Datenbank Holds'!AF179</f>
        <v>0</v>
      </c>
    </row>
    <row r="178" spans="2:48" ht="19.5" thickBot="1" x14ac:dyDescent="0.35">
      <c r="B178" t="str">
        <f>PROPER(VLOOKUP(C178,'Datenbank Holds'!B:AI,26,FALSE))</f>
        <v>101,15</v>
      </c>
      <c r="C178" s="120" t="s">
        <v>338</v>
      </c>
      <c r="D178" s="49" t="str">
        <f>PROPER(VLOOKUP(C178,'Datenbank Holds'!B:C,2,FALSE))</f>
        <v>Love Handle Mini 6</v>
      </c>
      <c r="E178" s="1">
        <f>SUM(HOLDS!G187:W187)</f>
        <v>0</v>
      </c>
      <c r="F178" s="5">
        <f>$E178*'Datenbank Holds'!H180</f>
        <v>0</v>
      </c>
      <c r="G178" s="5">
        <f>$E178*'Datenbank Holds'!I180</f>
        <v>0</v>
      </c>
      <c r="H178" s="5">
        <f>$E178*'Datenbank Holds'!J180</f>
        <v>0</v>
      </c>
      <c r="I178" s="5">
        <f>$E178*'Datenbank Holds'!K180</f>
        <v>0</v>
      </c>
      <c r="J178" s="5">
        <f>$E178*'Datenbank Holds'!L180</f>
        <v>0</v>
      </c>
      <c r="K178" s="5">
        <f>$E178*'Datenbank Holds'!M180</f>
        <v>0</v>
      </c>
      <c r="L178" s="5">
        <f>$E178*'Datenbank Holds'!N180</f>
        <v>0</v>
      </c>
      <c r="M178" s="5">
        <f>$E178*'Datenbank Holds'!O180</f>
        <v>0</v>
      </c>
      <c r="N178" s="5">
        <f>$E178*'Datenbank Holds'!P180</f>
        <v>0</v>
      </c>
      <c r="O178" s="5">
        <f>$E178*'Datenbank Holds'!Q180</f>
        <v>0</v>
      </c>
      <c r="P178" s="5">
        <f>$E178*'Datenbank Holds'!R180</f>
        <v>0</v>
      </c>
      <c r="Q178" s="5">
        <f>$E178*'Datenbank Holds'!S180</f>
        <v>0</v>
      </c>
      <c r="R178" s="5">
        <f>$E178*'Datenbank Holds'!T180</f>
        <v>0</v>
      </c>
      <c r="S178" s="5">
        <f>$E178*'Datenbank Holds'!U180</f>
        <v>0</v>
      </c>
      <c r="T178" s="5">
        <f>$E178*'Datenbank Holds'!V180</f>
        <v>0</v>
      </c>
      <c r="U178" s="5">
        <f>$E178*'Datenbank Holds'!W180</f>
        <v>0</v>
      </c>
      <c r="V178" s="5">
        <f>$E178*'Datenbank Holds'!X180</f>
        <v>0</v>
      </c>
      <c r="Y178">
        <f>HOLDS!G187*HOLDS!$E187</f>
        <v>0</v>
      </c>
      <c r="Z178">
        <f>HOLDS!H187*HOLDS!$E187</f>
        <v>0</v>
      </c>
      <c r="AA178">
        <f>HOLDS!I187*HOLDS!$E187</f>
        <v>0</v>
      </c>
      <c r="AB178">
        <f>HOLDS!J187*HOLDS!$E187</f>
        <v>0</v>
      </c>
      <c r="AC178">
        <f>HOLDS!K187*HOLDS!$E187</f>
        <v>0</v>
      </c>
      <c r="AD178">
        <f>HOLDS!L187*HOLDS!$E187</f>
        <v>0</v>
      </c>
      <c r="AE178">
        <f>HOLDS!M187*HOLDS!$E187</f>
        <v>0</v>
      </c>
      <c r="AF178">
        <f>HOLDS!N187*HOLDS!$E187</f>
        <v>0</v>
      </c>
      <c r="AG178">
        <f>HOLDS!O187*HOLDS!$E187</f>
        <v>0</v>
      </c>
      <c r="AH178">
        <f>HOLDS!P187*HOLDS!$E187</f>
        <v>0</v>
      </c>
      <c r="AI178">
        <f>HOLDS!Q187*HOLDS!$E187</f>
        <v>0</v>
      </c>
      <c r="AJ178">
        <f>HOLDS!R187*HOLDS!$E187</f>
        <v>0</v>
      </c>
      <c r="AK178">
        <f>HOLDS!S187*HOLDS!$E187</f>
        <v>0</v>
      </c>
      <c r="AL178">
        <f>HOLDS!T187*HOLDS!$E187</f>
        <v>0</v>
      </c>
      <c r="AM178">
        <f>HOLDS!U187*HOLDS!$E187</f>
        <v>0</v>
      </c>
      <c r="AN178">
        <f>HOLDS!V187*HOLDS!$E187</f>
        <v>0</v>
      </c>
      <c r="AO178">
        <f>HOLDS!W187*HOLDS!$E187</f>
        <v>0</v>
      </c>
      <c r="AR178">
        <f>SUM(HOLDS!G187:W187)*'Datenbank Holds'!AA180</f>
        <v>0</v>
      </c>
      <c r="AS178">
        <f>SUM(HOLDS!G187:W187)*'Datenbank Holds'!AC180</f>
        <v>0</v>
      </c>
      <c r="AV178">
        <f>SUM(HOLDS!G187:W187)*'Datenbank Holds'!AF180</f>
        <v>0</v>
      </c>
    </row>
    <row r="179" spans="2:48" ht="19.5" thickBot="1" x14ac:dyDescent="0.35">
      <c r="B179" t="str">
        <f>PROPER(VLOOKUP(C179,'Datenbank Holds'!B:AI,26,FALSE))</f>
        <v>49,98</v>
      </c>
      <c r="C179" s="120" t="s">
        <v>388</v>
      </c>
      <c r="D179" s="49" t="str">
        <f>PROPER(VLOOKUP(C179,'Datenbank Holds'!B:C,2,FALSE))</f>
        <v>Love Handle Micro 1</v>
      </c>
      <c r="E179" s="1">
        <f>SUM(HOLDS!G188:W188)</f>
        <v>0</v>
      </c>
      <c r="F179" s="5">
        <f>$E179*'Datenbank Holds'!H181</f>
        <v>0</v>
      </c>
      <c r="G179" s="5">
        <f>$E179*'Datenbank Holds'!I181</f>
        <v>0</v>
      </c>
      <c r="H179" s="5">
        <f>$E179*'Datenbank Holds'!J181</f>
        <v>0</v>
      </c>
      <c r="I179" s="5">
        <f>$E179*'Datenbank Holds'!K181</f>
        <v>0</v>
      </c>
      <c r="J179" s="5">
        <f>$E179*'Datenbank Holds'!L181</f>
        <v>0</v>
      </c>
      <c r="K179" s="5">
        <f>$E179*'Datenbank Holds'!M181</f>
        <v>0</v>
      </c>
      <c r="L179" s="5">
        <f>$E179*'Datenbank Holds'!N181</f>
        <v>0</v>
      </c>
      <c r="M179" s="5">
        <f>$E179*'Datenbank Holds'!O181</f>
        <v>0</v>
      </c>
      <c r="N179" s="5">
        <f>$E179*'Datenbank Holds'!P181</f>
        <v>0</v>
      </c>
      <c r="O179" s="5">
        <f>$E179*'Datenbank Holds'!Q181</f>
        <v>0</v>
      </c>
      <c r="P179" s="5">
        <f>$E179*'Datenbank Holds'!R181</f>
        <v>0</v>
      </c>
      <c r="Q179" s="5">
        <f>$E179*'Datenbank Holds'!S181</f>
        <v>0</v>
      </c>
      <c r="R179" s="5">
        <f>$E179*'Datenbank Holds'!T181</f>
        <v>0</v>
      </c>
      <c r="S179" s="5">
        <f>$E179*'Datenbank Holds'!U181</f>
        <v>0</v>
      </c>
      <c r="T179" s="5">
        <f>$E179*'Datenbank Holds'!V181</f>
        <v>0</v>
      </c>
      <c r="U179" s="5">
        <f>$E179*'Datenbank Holds'!W181</f>
        <v>0</v>
      </c>
      <c r="V179" s="5">
        <f>$E179*'Datenbank Holds'!X181</f>
        <v>0</v>
      </c>
      <c r="Y179">
        <f>HOLDS!G188*HOLDS!$E188</f>
        <v>0</v>
      </c>
      <c r="Z179">
        <f>HOLDS!H188*HOLDS!$E188</f>
        <v>0</v>
      </c>
      <c r="AA179">
        <f>HOLDS!I188*HOLDS!$E188</f>
        <v>0</v>
      </c>
      <c r="AB179">
        <f>HOLDS!J188*HOLDS!$E188</f>
        <v>0</v>
      </c>
      <c r="AC179">
        <f>HOLDS!K188*HOLDS!$E188</f>
        <v>0</v>
      </c>
      <c r="AD179">
        <f>HOLDS!L188*HOLDS!$E188</f>
        <v>0</v>
      </c>
      <c r="AE179">
        <f>HOLDS!M188*HOLDS!$E188</f>
        <v>0</v>
      </c>
      <c r="AF179">
        <f>HOLDS!N188*HOLDS!$E188</f>
        <v>0</v>
      </c>
      <c r="AG179">
        <f>HOLDS!O188*HOLDS!$E188</f>
        <v>0</v>
      </c>
      <c r="AH179">
        <f>HOLDS!P188*HOLDS!$E188</f>
        <v>0</v>
      </c>
      <c r="AI179">
        <f>HOLDS!Q188*HOLDS!$E188</f>
        <v>0</v>
      </c>
      <c r="AJ179">
        <f>HOLDS!R188*HOLDS!$E188</f>
        <v>0</v>
      </c>
      <c r="AK179">
        <f>HOLDS!S188*HOLDS!$E188</f>
        <v>0</v>
      </c>
      <c r="AL179">
        <f>HOLDS!T188*HOLDS!$E188</f>
        <v>0</v>
      </c>
      <c r="AM179">
        <f>HOLDS!U188*HOLDS!$E188</f>
        <v>0</v>
      </c>
      <c r="AN179">
        <f>HOLDS!V188*HOLDS!$E188</f>
        <v>0</v>
      </c>
      <c r="AO179">
        <f>HOLDS!W188*HOLDS!$E188</f>
        <v>0</v>
      </c>
      <c r="AR179">
        <f>SUM(HOLDS!G188:W188)*'Datenbank Holds'!AA181</f>
        <v>0</v>
      </c>
      <c r="AS179">
        <f>SUM(HOLDS!G188:W188)*'Datenbank Holds'!AC181</f>
        <v>0</v>
      </c>
      <c r="AV179">
        <f>SUM(HOLDS!G188:W188)*'Datenbank Holds'!AF181</f>
        <v>0</v>
      </c>
    </row>
    <row r="180" spans="2:48" ht="19.5" thickBot="1" x14ac:dyDescent="0.35">
      <c r="B180" t="str">
        <f>PROPER(VLOOKUP(C180,'Datenbank Holds'!B:AI,26,FALSE))</f>
        <v>40,46</v>
      </c>
      <c r="C180" s="120" t="s">
        <v>389</v>
      </c>
      <c r="D180" s="49" t="str">
        <f>PROPER(VLOOKUP(C180,'Datenbank Holds'!B:C,2,FALSE))</f>
        <v>Love Handle Micro 1</v>
      </c>
      <c r="E180" s="1">
        <f>SUM(HOLDS!G189:W189)</f>
        <v>0</v>
      </c>
      <c r="F180" s="5">
        <f>$E180*'Datenbank Holds'!H182</f>
        <v>0</v>
      </c>
      <c r="G180" s="5">
        <f>$E180*'Datenbank Holds'!I182</f>
        <v>0</v>
      </c>
      <c r="H180" s="5">
        <f>$E180*'Datenbank Holds'!J182</f>
        <v>0</v>
      </c>
      <c r="I180" s="5">
        <f>$E180*'Datenbank Holds'!K182</f>
        <v>0</v>
      </c>
      <c r="J180" s="5">
        <f>$E180*'Datenbank Holds'!L182</f>
        <v>0</v>
      </c>
      <c r="K180" s="5">
        <f>$E180*'Datenbank Holds'!M182</f>
        <v>0</v>
      </c>
      <c r="L180" s="5">
        <f>$E180*'Datenbank Holds'!N182</f>
        <v>0</v>
      </c>
      <c r="M180" s="5">
        <f>$E180*'Datenbank Holds'!O182</f>
        <v>0</v>
      </c>
      <c r="N180" s="5">
        <f>$E180*'Datenbank Holds'!P182</f>
        <v>0</v>
      </c>
      <c r="O180" s="5">
        <f>$E180*'Datenbank Holds'!Q182</f>
        <v>0</v>
      </c>
      <c r="P180" s="5">
        <f>$E180*'Datenbank Holds'!R182</f>
        <v>0</v>
      </c>
      <c r="Q180" s="5">
        <f>$E180*'Datenbank Holds'!S182</f>
        <v>0</v>
      </c>
      <c r="R180" s="5">
        <f>$E180*'Datenbank Holds'!T182</f>
        <v>0</v>
      </c>
      <c r="S180" s="5">
        <f>$E180*'Datenbank Holds'!U182</f>
        <v>0</v>
      </c>
      <c r="T180" s="5">
        <f>$E180*'Datenbank Holds'!V182</f>
        <v>0</v>
      </c>
      <c r="U180" s="5">
        <f>$E180*'Datenbank Holds'!W182</f>
        <v>0</v>
      </c>
      <c r="V180" s="5">
        <f>$E180*'Datenbank Holds'!X182</f>
        <v>0</v>
      </c>
      <c r="Y180">
        <f>HOLDS!G189*HOLDS!$E189</f>
        <v>0</v>
      </c>
      <c r="Z180">
        <f>HOLDS!H189*HOLDS!$E189</f>
        <v>0</v>
      </c>
      <c r="AA180">
        <f>HOLDS!I189*HOLDS!$E189</f>
        <v>0</v>
      </c>
      <c r="AB180">
        <f>HOLDS!J189*HOLDS!$E189</f>
        <v>0</v>
      </c>
      <c r="AC180">
        <f>HOLDS!K189*HOLDS!$E189</f>
        <v>0</v>
      </c>
      <c r="AD180">
        <f>HOLDS!L189*HOLDS!$E189</f>
        <v>0</v>
      </c>
      <c r="AE180">
        <f>HOLDS!M189*HOLDS!$E189</f>
        <v>0</v>
      </c>
      <c r="AF180">
        <f>HOLDS!N189*HOLDS!$E189</f>
        <v>0</v>
      </c>
      <c r="AG180">
        <f>HOLDS!O189*HOLDS!$E189</f>
        <v>0</v>
      </c>
      <c r="AH180">
        <f>HOLDS!P189*HOLDS!$E189</f>
        <v>0</v>
      </c>
      <c r="AI180">
        <f>HOLDS!Q189*HOLDS!$E189</f>
        <v>0</v>
      </c>
      <c r="AJ180">
        <f>HOLDS!R189*HOLDS!$E189</f>
        <v>0</v>
      </c>
      <c r="AK180">
        <f>HOLDS!S189*HOLDS!$E189</f>
        <v>0</v>
      </c>
      <c r="AL180">
        <f>HOLDS!T189*HOLDS!$E189</f>
        <v>0</v>
      </c>
      <c r="AM180">
        <f>HOLDS!U189*HOLDS!$E189</f>
        <v>0</v>
      </c>
      <c r="AN180">
        <f>HOLDS!V189*HOLDS!$E189</f>
        <v>0</v>
      </c>
      <c r="AO180">
        <f>HOLDS!W189*HOLDS!$E189</f>
        <v>0</v>
      </c>
      <c r="AR180">
        <f>SUM(HOLDS!G189:W189)*'Datenbank Holds'!AA182</f>
        <v>0</v>
      </c>
      <c r="AS180">
        <f>SUM(HOLDS!G189:W189)*'Datenbank Holds'!AC182</f>
        <v>0</v>
      </c>
      <c r="AV180">
        <f>SUM(HOLDS!G189:W189)*'Datenbank Holds'!AF182</f>
        <v>0</v>
      </c>
    </row>
    <row r="181" spans="2:48" ht="19.5" thickBot="1" x14ac:dyDescent="0.35">
      <c r="B181" t="str">
        <f>PROPER(VLOOKUP(C181,'Datenbank Holds'!B:AI,26,FALSE))</f>
        <v>49,98</v>
      </c>
      <c r="C181" s="120" t="s">
        <v>390</v>
      </c>
      <c r="D181" s="49" t="str">
        <f>PROPER(VLOOKUP(C181,'Datenbank Holds'!B:C,2,FALSE))</f>
        <v>Love Handle Micro 2</v>
      </c>
      <c r="E181" s="1">
        <f>SUM(HOLDS!G190:W190)</f>
        <v>0</v>
      </c>
      <c r="F181" s="5">
        <f>$E181*'Datenbank Holds'!H183</f>
        <v>0</v>
      </c>
      <c r="G181" s="5">
        <f>$E181*'Datenbank Holds'!I183</f>
        <v>0</v>
      </c>
      <c r="H181" s="5">
        <f>$E181*'Datenbank Holds'!J183</f>
        <v>0</v>
      </c>
      <c r="I181" s="5">
        <f>$E181*'Datenbank Holds'!K183</f>
        <v>0</v>
      </c>
      <c r="J181" s="5">
        <f>$E181*'Datenbank Holds'!L183</f>
        <v>0</v>
      </c>
      <c r="K181" s="5">
        <f>$E181*'Datenbank Holds'!M183</f>
        <v>0</v>
      </c>
      <c r="L181" s="5">
        <f>$E181*'Datenbank Holds'!N183</f>
        <v>0</v>
      </c>
      <c r="M181" s="5">
        <f>$E181*'Datenbank Holds'!O183</f>
        <v>0</v>
      </c>
      <c r="N181" s="5">
        <f>$E181*'Datenbank Holds'!P183</f>
        <v>0</v>
      </c>
      <c r="O181" s="5">
        <f>$E181*'Datenbank Holds'!Q183</f>
        <v>0</v>
      </c>
      <c r="P181" s="5">
        <f>$E181*'Datenbank Holds'!R183</f>
        <v>0</v>
      </c>
      <c r="Q181" s="5">
        <f>$E181*'Datenbank Holds'!S183</f>
        <v>0</v>
      </c>
      <c r="R181" s="5">
        <f>$E181*'Datenbank Holds'!T183</f>
        <v>0</v>
      </c>
      <c r="S181" s="5">
        <f>$E181*'Datenbank Holds'!U183</f>
        <v>0</v>
      </c>
      <c r="T181" s="5">
        <f>$E181*'Datenbank Holds'!V183</f>
        <v>0</v>
      </c>
      <c r="U181" s="5">
        <f>$E181*'Datenbank Holds'!W183</f>
        <v>0</v>
      </c>
      <c r="V181" s="5">
        <f>$E181*'Datenbank Holds'!X183</f>
        <v>0</v>
      </c>
      <c r="Y181">
        <f>HOLDS!G190*HOLDS!$E190</f>
        <v>0</v>
      </c>
      <c r="Z181">
        <f>HOLDS!H190*HOLDS!$E190</f>
        <v>0</v>
      </c>
      <c r="AA181">
        <f>HOLDS!I190*HOLDS!$E190</f>
        <v>0</v>
      </c>
      <c r="AB181">
        <f>HOLDS!J190*HOLDS!$E190</f>
        <v>0</v>
      </c>
      <c r="AC181">
        <f>HOLDS!K190*HOLDS!$E190</f>
        <v>0</v>
      </c>
      <c r="AD181">
        <f>HOLDS!L190*HOLDS!$E190</f>
        <v>0</v>
      </c>
      <c r="AE181">
        <f>HOLDS!M190*HOLDS!$E190</f>
        <v>0</v>
      </c>
      <c r="AF181">
        <f>HOLDS!N190*HOLDS!$E190</f>
        <v>0</v>
      </c>
      <c r="AG181">
        <f>HOLDS!O190*HOLDS!$E190</f>
        <v>0</v>
      </c>
      <c r="AH181">
        <f>HOLDS!P190*HOLDS!$E190</f>
        <v>0</v>
      </c>
      <c r="AI181">
        <f>HOLDS!Q190*HOLDS!$E190</f>
        <v>0</v>
      </c>
      <c r="AJ181">
        <f>HOLDS!R190*HOLDS!$E190</f>
        <v>0</v>
      </c>
      <c r="AK181">
        <f>HOLDS!S190*HOLDS!$E190</f>
        <v>0</v>
      </c>
      <c r="AL181">
        <f>HOLDS!T190*HOLDS!$E190</f>
        <v>0</v>
      </c>
      <c r="AM181">
        <f>HOLDS!U190*HOLDS!$E190</f>
        <v>0</v>
      </c>
      <c r="AN181">
        <f>HOLDS!V190*HOLDS!$E190</f>
        <v>0</v>
      </c>
      <c r="AO181">
        <f>HOLDS!W190*HOLDS!$E190</f>
        <v>0</v>
      </c>
      <c r="AR181">
        <f>SUM(HOLDS!G190:W190)*'Datenbank Holds'!AA183</f>
        <v>0</v>
      </c>
      <c r="AS181">
        <f>SUM(HOLDS!G190:W190)*'Datenbank Holds'!AC183</f>
        <v>0</v>
      </c>
      <c r="AV181">
        <f>SUM(HOLDS!G190:W190)*'Datenbank Holds'!AF183</f>
        <v>0</v>
      </c>
    </row>
    <row r="182" spans="2:48" ht="19.5" thickBot="1" x14ac:dyDescent="0.35">
      <c r="B182" t="str">
        <f>PROPER(VLOOKUP(C182,'Datenbank Holds'!B:AI,26,FALSE))</f>
        <v>40,46</v>
      </c>
      <c r="C182" s="120" t="s">
        <v>391</v>
      </c>
      <c r="D182" s="49" t="str">
        <f>PROPER(VLOOKUP(C182,'Datenbank Holds'!B:C,2,FALSE))</f>
        <v>Love Handle Micro 2</v>
      </c>
      <c r="E182" s="1">
        <f>SUM(HOLDS!G191:W191)</f>
        <v>0</v>
      </c>
      <c r="F182" s="5">
        <f>$E182*'Datenbank Holds'!H184</f>
        <v>0</v>
      </c>
      <c r="G182" s="5">
        <f>$E182*'Datenbank Holds'!I184</f>
        <v>0</v>
      </c>
      <c r="H182" s="5">
        <f>$E182*'Datenbank Holds'!J184</f>
        <v>0</v>
      </c>
      <c r="I182" s="5">
        <f>$E182*'Datenbank Holds'!K184</f>
        <v>0</v>
      </c>
      <c r="J182" s="5">
        <f>$E182*'Datenbank Holds'!L184</f>
        <v>0</v>
      </c>
      <c r="K182" s="5">
        <f>$E182*'Datenbank Holds'!M184</f>
        <v>0</v>
      </c>
      <c r="L182" s="5">
        <f>$E182*'Datenbank Holds'!N184</f>
        <v>0</v>
      </c>
      <c r="M182" s="5">
        <f>$E182*'Datenbank Holds'!O184</f>
        <v>0</v>
      </c>
      <c r="N182" s="5">
        <f>$E182*'Datenbank Holds'!P184</f>
        <v>0</v>
      </c>
      <c r="O182" s="5">
        <f>$E182*'Datenbank Holds'!Q184</f>
        <v>0</v>
      </c>
      <c r="P182" s="5">
        <f>$E182*'Datenbank Holds'!R184</f>
        <v>0</v>
      </c>
      <c r="Q182" s="5">
        <f>$E182*'Datenbank Holds'!S184</f>
        <v>0</v>
      </c>
      <c r="R182" s="5">
        <f>$E182*'Datenbank Holds'!T184</f>
        <v>0</v>
      </c>
      <c r="S182" s="5">
        <f>$E182*'Datenbank Holds'!U184</f>
        <v>0</v>
      </c>
      <c r="T182" s="5">
        <f>$E182*'Datenbank Holds'!V184</f>
        <v>0</v>
      </c>
      <c r="U182" s="5">
        <f>$E182*'Datenbank Holds'!W184</f>
        <v>0</v>
      </c>
      <c r="V182" s="5">
        <f>$E182*'Datenbank Holds'!X184</f>
        <v>0</v>
      </c>
      <c r="Y182">
        <f>HOLDS!G191*HOLDS!$E191</f>
        <v>0</v>
      </c>
      <c r="Z182">
        <f>HOLDS!H191*HOLDS!$E191</f>
        <v>0</v>
      </c>
      <c r="AA182">
        <f>HOLDS!I191*HOLDS!$E191</f>
        <v>0</v>
      </c>
      <c r="AB182">
        <f>HOLDS!J191*HOLDS!$E191</f>
        <v>0</v>
      </c>
      <c r="AC182">
        <f>HOLDS!K191*HOLDS!$E191</f>
        <v>0</v>
      </c>
      <c r="AD182">
        <f>HOLDS!L191*HOLDS!$E191</f>
        <v>0</v>
      </c>
      <c r="AE182">
        <f>HOLDS!M191*HOLDS!$E191</f>
        <v>0</v>
      </c>
      <c r="AF182">
        <f>HOLDS!N191*HOLDS!$E191</f>
        <v>0</v>
      </c>
      <c r="AG182">
        <f>HOLDS!O191*HOLDS!$E191</f>
        <v>0</v>
      </c>
      <c r="AH182">
        <f>HOLDS!P191*HOLDS!$E191</f>
        <v>0</v>
      </c>
      <c r="AI182">
        <f>HOLDS!Q191*HOLDS!$E191</f>
        <v>0</v>
      </c>
      <c r="AJ182">
        <f>HOLDS!R191*HOLDS!$E191</f>
        <v>0</v>
      </c>
      <c r="AK182">
        <f>HOLDS!S191*HOLDS!$E191</f>
        <v>0</v>
      </c>
      <c r="AL182">
        <f>HOLDS!T191*HOLDS!$E191</f>
        <v>0</v>
      </c>
      <c r="AM182">
        <f>HOLDS!U191*HOLDS!$E191</f>
        <v>0</v>
      </c>
      <c r="AN182">
        <f>HOLDS!V191*HOLDS!$E191</f>
        <v>0</v>
      </c>
      <c r="AO182">
        <f>HOLDS!W191*HOLDS!$E191</f>
        <v>0</v>
      </c>
      <c r="AR182">
        <f>SUM(HOLDS!G191:W191)*'Datenbank Holds'!AA184</f>
        <v>0</v>
      </c>
      <c r="AS182">
        <f>SUM(HOLDS!G191:W191)*'Datenbank Holds'!AC184</f>
        <v>0</v>
      </c>
      <c r="AV182">
        <f>SUM(HOLDS!G191:W191)*'Datenbank Holds'!AF184</f>
        <v>0</v>
      </c>
    </row>
    <row r="183" spans="2:48" ht="19.5" thickBot="1" x14ac:dyDescent="0.35">
      <c r="B183" t="str">
        <f>PROPER(VLOOKUP(C183,'Datenbank Holds'!B:AI,26,FALSE))</f>
        <v>49,98</v>
      </c>
      <c r="C183" s="120" t="s">
        <v>392</v>
      </c>
      <c r="D183" s="49" t="str">
        <f>PROPER(VLOOKUP(C183,'Datenbank Holds'!B:C,2,FALSE))</f>
        <v>Love Handle Micro 3</v>
      </c>
      <c r="E183" s="1">
        <f>SUM(HOLDS!G192:W192)</f>
        <v>0</v>
      </c>
      <c r="F183" s="5">
        <f>$E183*'Datenbank Holds'!H185</f>
        <v>0</v>
      </c>
      <c r="G183" s="5">
        <f>$E183*'Datenbank Holds'!I185</f>
        <v>0</v>
      </c>
      <c r="H183" s="5">
        <f>$E183*'Datenbank Holds'!J185</f>
        <v>0</v>
      </c>
      <c r="I183" s="5">
        <f>$E183*'Datenbank Holds'!K185</f>
        <v>0</v>
      </c>
      <c r="J183" s="5">
        <f>$E183*'Datenbank Holds'!L185</f>
        <v>0</v>
      </c>
      <c r="K183" s="5">
        <f>$E183*'Datenbank Holds'!M185</f>
        <v>0</v>
      </c>
      <c r="L183" s="5">
        <f>$E183*'Datenbank Holds'!N185</f>
        <v>0</v>
      </c>
      <c r="M183" s="5">
        <f>$E183*'Datenbank Holds'!O185</f>
        <v>0</v>
      </c>
      <c r="N183" s="5">
        <f>$E183*'Datenbank Holds'!P185</f>
        <v>0</v>
      </c>
      <c r="O183" s="5">
        <f>$E183*'Datenbank Holds'!Q185</f>
        <v>0</v>
      </c>
      <c r="P183" s="5">
        <f>$E183*'Datenbank Holds'!R185</f>
        <v>0</v>
      </c>
      <c r="Q183" s="5">
        <f>$E183*'Datenbank Holds'!S185</f>
        <v>0</v>
      </c>
      <c r="R183" s="5">
        <f>$E183*'Datenbank Holds'!T185</f>
        <v>0</v>
      </c>
      <c r="S183" s="5">
        <f>$E183*'Datenbank Holds'!U185</f>
        <v>0</v>
      </c>
      <c r="T183" s="5">
        <f>$E183*'Datenbank Holds'!V185</f>
        <v>0</v>
      </c>
      <c r="U183" s="5">
        <f>$E183*'Datenbank Holds'!W185</f>
        <v>0</v>
      </c>
      <c r="V183" s="5">
        <f>$E183*'Datenbank Holds'!X185</f>
        <v>0</v>
      </c>
      <c r="Y183">
        <f>HOLDS!G192*HOLDS!$E192</f>
        <v>0</v>
      </c>
      <c r="Z183">
        <f>HOLDS!H192*HOLDS!$E192</f>
        <v>0</v>
      </c>
      <c r="AA183">
        <f>HOLDS!I192*HOLDS!$E192</f>
        <v>0</v>
      </c>
      <c r="AB183">
        <f>HOLDS!J192*HOLDS!$E192</f>
        <v>0</v>
      </c>
      <c r="AC183">
        <f>HOLDS!K192*HOLDS!$E192</f>
        <v>0</v>
      </c>
      <c r="AD183">
        <f>HOLDS!L192*HOLDS!$E192</f>
        <v>0</v>
      </c>
      <c r="AE183">
        <f>HOLDS!M192*HOLDS!$E192</f>
        <v>0</v>
      </c>
      <c r="AF183">
        <f>HOLDS!N192*HOLDS!$E192</f>
        <v>0</v>
      </c>
      <c r="AG183">
        <f>HOLDS!O192*HOLDS!$E192</f>
        <v>0</v>
      </c>
      <c r="AH183">
        <f>HOLDS!P192*HOLDS!$E192</f>
        <v>0</v>
      </c>
      <c r="AI183">
        <f>HOLDS!Q192*HOLDS!$E192</f>
        <v>0</v>
      </c>
      <c r="AJ183">
        <f>HOLDS!R192*HOLDS!$E192</f>
        <v>0</v>
      </c>
      <c r="AK183">
        <f>HOLDS!S192*HOLDS!$E192</f>
        <v>0</v>
      </c>
      <c r="AL183">
        <f>HOLDS!T192*HOLDS!$E192</f>
        <v>0</v>
      </c>
      <c r="AM183">
        <f>HOLDS!U192*HOLDS!$E192</f>
        <v>0</v>
      </c>
      <c r="AN183">
        <f>HOLDS!V192*HOLDS!$E192</f>
        <v>0</v>
      </c>
      <c r="AO183">
        <f>HOLDS!W192*HOLDS!$E192</f>
        <v>0</v>
      </c>
      <c r="AR183">
        <f>SUM(HOLDS!G192:W192)*'Datenbank Holds'!AA185</f>
        <v>0</v>
      </c>
      <c r="AS183">
        <f>SUM(HOLDS!G192:W192)*'Datenbank Holds'!AC185</f>
        <v>0</v>
      </c>
      <c r="AV183">
        <f>SUM(HOLDS!G192:W192)*'Datenbank Holds'!AF185</f>
        <v>0</v>
      </c>
    </row>
    <row r="184" spans="2:48" ht="19.5" thickBot="1" x14ac:dyDescent="0.35">
      <c r="B184" t="str">
        <f>PROPER(VLOOKUP(C184,'Datenbank Holds'!B:AI,26,FALSE))</f>
        <v>40,46</v>
      </c>
      <c r="C184" s="120" t="s">
        <v>393</v>
      </c>
      <c r="D184" s="49" t="str">
        <f>PROPER(VLOOKUP(C184,'Datenbank Holds'!B:C,2,FALSE))</f>
        <v>Love Handle Micro 3</v>
      </c>
      <c r="E184" s="1">
        <f>SUM(HOLDS!G193:W193)</f>
        <v>0</v>
      </c>
      <c r="F184" s="5">
        <f>$E184*'Datenbank Holds'!H186</f>
        <v>0</v>
      </c>
      <c r="G184" s="5">
        <f>$E184*'Datenbank Holds'!I186</f>
        <v>0</v>
      </c>
      <c r="H184" s="5">
        <f>$E184*'Datenbank Holds'!J186</f>
        <v>0</v>
      </c>
      <c r="I184" s="5">
        <f>$E184*'Datenbank Holds'!K186</f>
        <v>0</v>
      </c>
      <c r="J184" s="5">
        <f>$E184*'Datenbank Holds'!L186</f>
        <v>0</v>
      </c>
      <c r="K184" s="5">
        <f>$E184*'Datenbank Holds'!M186</f>
        <v>0</v>
      </c>
      <c r="L184" s="5">
        <f>$E184*'Datenbank Holds'!N186</f>
        <v>0</v>
      </c>
      <c r="M184" s="5">
        <f>$E184*'Datenbank Holds'!O186</f>
        <v>0</v>
      </c>
      <c r="N184" s="5">
        <f>$E184*'Datenbank Holds'!P186</f>
        <v>0</v>
      </c>
      <c r="O184" s="5">
        <f>$E184*'Datenbank Holds'!Q186</f>
        <v>0</v>
      </c>
      <c r="P184" s="5">
        <f>$E184*'Datenbank Holds'!R186</f>
        <v>0</v>
      </c>
      <c r="Q184" s="5">
        <f>$E184*'Datenbank Holds'!S186</f>
        <v>0</v>
      </c>
      <c r="R184" s="5">
        <f>$E184*'Datenbank Holds'!T186</f>
        <v>0</v>
      </c>
      <c r="S184" s="5">
        <f>$E184*'Datenbank Holds'!U186</f>
        <v>0</v>
      </c>
      <c r="T184" s="5">
        <f>$E184*'Datenbank Holds'!V186</f>
        <v>0</v>
      </c>
      <c r="U184" s="5">
        <f>$E184*'Datenbank Holds'!W186</f>
        <v>0</v>
      </c>
      <c r="V184" s="5">
        <f>$E184*'Datenbank Holds'!X186</f>
        <v>0</v>
      </c>
      <c r="Y184">
        <f>HOLDS!G193*HOLDS!$E193</f>
        <v>0</v>
      </c>
      <c r="Z184">
        <f>HOLDS!H193*HOLDS!$E193</f>
        <v>0</v>
      </c>
      <c r="AA184">
        <f>HOLDS!I193*HOLDS!$E193</f>
        <v>0</v>
      </c>
      <c r="AB184">
        <f>HOLDS!J193*HOLDS!$E193</f>
        <v>0</v>
      </c>
      <c r="AC184">
        <f>HOLDS!K193*HOLDS!$E193</f>
        <v>0</v>
      </c>
      <c r="AD184">
        <f>HOLDS!L193*HOLDS!$E193</f>
        <v>0</v>
      </c>
      <c r="AE184">
        <f>HOLDS!M193*HOLDS!$E193</f>
        <v>0</v>
      </c>
      <c r="AF184">
        <f>HOLDS!N193*HOLDS!$E193</f>
        <v>0</v>
      </c>
      <c r="AG184">
        <f>HOLDS!O193*HOLDS!$E193</f>
        <v>0</v>
      </c>
      <c r="AH184">
        <f>HOLDS!P193*HOLDS!$E193</f>
        <v>0</v>
      </c>
      <c r="AI184">
        <f>HOLDS!Q193*HOLDS!$E193</f>
        <v>0</v>
      </c>
      <c r="AJ184">
        <f>HOLDS!R193*HOLDS!$E193</f>
        <v>0</v>
      </c>
      <c r="AK184">
        <f>HOLDS!S193*HOLDS!$E193</f>
        <v>0</v>
      </c>
      <c r="AL184">
        <f>HOLDS!T193*HOLDS!$E193</f>
        <v>0</v>
      </c>
      <c r="AM184">
        <f>HOLDS!U193*HOLDS!$E193</f>
        <v>0</v>
      </c>
      <c r="AN184">
        <f>HOLDS!V193*HOLDS!$E193</f>
        <v>0</v>
      </c>
      <c r="AO184">
        <f>HOLDS!W193*HOLDS!$E193</f>
        <v>0</v>
      </c>
      <c r="AR184">
        <f>SUM(HOLDS!G193:W193)*'Datenbank Holds'!AA186</f>
        <v>0</v>
      </c>
      <c r="AS184">
        <f>SUM(HOLDS!G193:W193)*'Datenbank Holds'!AC186</f>
        <v>0</v>
      </c>
      <c r="AV184">
        <f>SUM(HOLDS!G193:W193)*'Datenbank Holds'!AF186</f>
        <v>0</v>
      </c>
    </row>
    <row r="185" spans="2:48" ht="19.5" thickBot="1" x14ac:dyDescent="0.35">
      <c r="B185" t="str">
        <f>PROPER(VLOOKUP(C185,'Datenbank Holds'!B:AI,26,FALSE))</f>
        <v>34,51</v>
      </c>
      <c r="C185" s="120" t="s">
        <v>394</v>
      </c>
      <c r="D185" s="49" t="str">
        <f>PROPER(VLOOKUP(C185,'Datenbank Holds'!B:C,2,FALSE))</f>
        <v>Love Handle Nano 1</v>
      </c>
      <c r="E185" s="1">
        <f>SUM(HOLDS!G194:W194)</f>
        <v>0</v>
      </c>
      <c r="F185" s="5">
        <f>$E185*'Datenbank Holds'!H187</f>
        <v>0</v>
      </c>
      <c r="G185" s="5">
        <f>$E185*'Datenbank Holds'!I187</f>
        <v>0</v>
      </c>
      <c r="H185" s="5">
        <f>$E185*'Datenbank Holds'!J187</f>
        <v>0</v>
      </c>
      <c r="I185" s="5">
        <f>$E185*'Datenbank Holds'!K187</f>
        <v>0</v>
      </c>
      <c r="J185" s="5">
        <f>$E185*'Datenbank Holds'!L187</f>
        <v>0</v>
      </c>
      <c r="K185" s="5">
        <f>$E185*'Datenbank Holds'!M187</f>
        <v>0</v>
      </c>
      <c r="L185" s="5">
        <f>$E185*'Datenbank Holds'!N187</f>
        <v>0</v>
      </c>
      <c r="M185" s="5">
        <f>$E185*'Datenbank Holds'!O187</f>
        <v>0</v>
      </c>
      <c r="N185" s="5">
        <f>$E185*'Datenbank Holds'!P187</f>
        <v>0</v>
      </c>
      <c r="O185" s="5">
        <f>$E185*'Datenbank Holds'!Q187</f>
        <v>0</v>
      </c>
      <c r="P185" s="5">
        <f>$E185*'Datenbank Holds'!R187</f>
        <v>0</v>
      </c>
      <c r="Q185" s="5">
        <f>$E185*'Datenbank Holds'!S187</f>
        <v>0</v>
      </c>
      <c r="R185" s="5">
        <f>$E185*'Datenbank Holds'!T187</f>
        <v>0</v>
      </c>
      <c r="S185" s="5">
        <f>$E185*'Datenbank Holds'!U187</f>
        <v>0</v>
      </c>
      <c r="T185" s="5">
        <f>$E185*'Datenbank Holds'!V187</f>
        <v>0</v>
      </c>
      <c r="U185" s="5">
        <f>$E185*'Datenbank Holds'!W187</f>
        <v>0</v>
      </c>
      <c r="V185" s="5">
        <f>$E185*'Datenbank Holds'!X187</f>
        <v>0</v>
      </c>
      <c r="Y185">
        <f>HOLDS!G194*HOLDS!$E194</f>
        <v>0</v>
      </c>
      <c r="Z185">
        <f>HOLDS!H194*HOLDS!$E194</f>
        <v>0</v>
      </c>
      <c r="AA185">
        <f>HOLDS!I194*HOLDS!$E194</f>
        <v>0</v>
      </c>
      <c r="AB185">
        <f>HOLDS!J194*HOLDS!$E194</f>
        <v>0</v>
      </c>
      <c r="AC185">
        <f>HOLDS!K194*HOLDS!$E194</f>
        <v>0</v>
      </c>
      <c r="AD185">
        <f>HOLDS!L194*HOLDS!$E194</f>
        <v>0</v>
      </c>
      <c r="AE185">
        <f>HOLDS!M194*HOLDS!$E194</f>
        <v>0</v>
      </c>
      <c r="AF185">
        <f>HOLDS!N194*HOLDS!$E194</f>
        <v>0</v>
      </c>
      <c r="AG185">
        <f>HOLDS!O194*HOLDS!$E194</f>
        <v>0</v>
      </c>
      <c r="AH185">
        <f>HOLDS!P194*HOLDS!$E194</f>
        <v>0</v>
      </c>
      <c r="AI185">
        <f>HOLDS!Q194*HOLDS!$E194</f>
        <v>0</v>
      </c>
      <c r="AJ185">
        <f>HOLDS!R194*HOLDS!$E194</f>
        <v>0</v>
      </c>
      <c r="AK185">
        <f>HOLDS!S194*HOLDS!$E194</f>
        <v>0</v>
      </c>
      <c r="AL185">
        <f>HOLDS!T194*HOLDS!$E194</f>
        <v>0</v>
      </c>
      <c r="AM185">
        <f>HOLDS!U194*HOLDS!$E194</f>
        <v>0</v>
      </c>
      <c r="AN185">
        <f>HOLDS!V194*HOLDS!$E194</f>
        <v>0</v>
      </c>
      <c r="AO185">
        <f>HOLDS!W194*HOLDS!$E194</f>
        <v>0</v>
      </c>
      <c r="AR185">
        <f>SUM(HOLDS!G194:W194)*'Datenbank Holds'!AA187</f>
        <v>0</v>
      </c>
      <c r="AS185">
        <f>SUM(HOLDS!G194:W194)*'Datenbank Holds'!AC187</f>
        <v>0</v>
      </c>
      <c r="AV185">
        <f>SUM(HOLDS!G194:W194)*'Datenbank Holds'!AF187</f>
        <v>0</v>
      </c>
    </row>
    <row r="186" spans="2:48" ht="19.5" thickBot="1" x14ac:dyDescent="0.35">
      <c r="B186" t="str">
        <f>PROPER(VLOOKUP(C186,'Datenbank Holds'!B:AI,26,FALSE))</f>
        <v>28,56</v>
      </c>
      <c r="C186" s="120" t="s">
        <v>395</v>
      </c>
      <c r="D186" s="49" t="str">
        <f>PROPER(VLOOKUP(C186,'Datenbank Holds'!B:C,2,FALSE))</f>
        <v>Love Handle Nano 1</v>
      </c>
      <c r="E186" s="1">
        <f>SUM(HOLDS!G195:W195)</f>
        <v>0</v>
      </c>
      <c r="F186" s="5">
        <f>$E186*'Datenbank Holds'!H188</f>
        <v>0</v>
      </c>
      <c r="G186" s="5">
        <f>$E186*'Datenbank Holds'!I188</f>
        <v>0</v>
      </c>
      <c r="H186" s="5">
        <f>$E186*'Datenbank Holds'!J188</f>
        <v>0</v>
      </c>
      <c r="I186" s="5">
        <f>$E186*'Datenbank Holds'!K188</f>
        <v>0</v>
      </c>
      <c r="J186" s="5">
        <f>$E186*'Datenbank Holds'!L188</f>
        <v>0</v>
      </c>
      <c r="K186" s="5">
        <f>$E186*'Datenbank Holds'!M188</f>
        <v>0</v>
      </c>
      <c r="L186" s="5">
        <f>$E186*'Datenbank Holds'!N188</f>
        <v>0</v>
      </c>
      <c r="M186" s="5">
        <f>$E186*'Datenbank Holds'!O188</f>
        <v>0</v>
      </c>
      <c r="N186" s="5">
        <f>$E186*'Datenbank Holds'!P188</f>
        <v>0</v>
      </c>
      <c r="O186" s="5">
        <f>$E186*'Datenbank Holds'!Q188</f>
        <v>0</v>
      </c>
      <c r="P186" s="5">
        <f>$E186*'Datenbank Holds'!R188</f>
        <v>0</v>
      </c>
      <c r="Q186" s="5">
        <f>$E186*'Datenbank Holds'!S188</f>
        <v>0</v>
      </c>
      <c r="R186" s="5">
        <f>$E186*'Datenbank Holds'!T188</f>
        <v>0</v>
      </c>
      <c r="S186" s="5">
        <f>$E186*'Datenbank Holds'!U188</f>
        <v>0</v>
      </c>
      <c r="T186" s="5">
        <f>$E186*'Datenbank Holds'!V188</f>
        <v>0</v>
      </c>
      <c r="U186" s="5">
        <f>$E186*'Datenbank Holds'!W188</f>
        <v>0</v>
      </c>
      <c r="V186" s="5">
        <f>$E186*'Datenbank Holds'!X188</f>
        <v>0</v>
      </c>
      <c r="Y186">
        <f>HOLDS!G195*HOLDS!$E195</f>
        <v>0</v>
      </c>
      <c r="Z186">
        <f>HOLDS!H195*HOLDS!$E195</f>
        <v>0</v>
      </c>
      <c r="AA186">
        <f>HOLDS!I195*HOLDS!$E195</f>
        <v>0</v>
      </c>
      <c r="AB186">
        <f>HOLDS!J195*HOLDS!$E195</f>
        <v>0</v>
      </c>
      <c r="AC186">
        <f>HOLDS!K195*HOLDS!$E195</f>
        <v>0</v>
      </c>
      <c r="AD186">
        <f>HOLDS!L195*HOLDS!$E195</f>
        <v>0</v>
      </c>
      <c r="AE186">
        <f>HOLDS!M195*HOLDS!$E195</f>
        <v>0</v>
      </c>
      <c r="AF186">
        <f>HOLDS!N195*HOLDS!$E195</f>
        <v>0</v>
      </c>
      <c r="AG186">
        <f>HOLDS!O195*HOLDS!$E195</f>
        <v>0</v>
      </c>
      <c r="AH186">
        <f>HOLDS!P195*HOLDS!$E195</f>
        <v>0</v>
      </c>
      <c r="AI186">
        <f>HOLDS!Q195*HOLDS!$E195</f>
        <v>0</v>
      </c>
      <c r="AJ186">
        <f>HOLDS!R195*HOLDS!$E195</f>
        <v>0</v>
      </c>
      <c r="AK186">
        <f>HOLDS!S195*HOLDS!$E195</f>
        <v>0</v>
      </c>
      <c r="AL186">
        <f>HOLDS!T195*HOLDS!$E195</f>
        <v>0</v>
      </c>
      <c r="AM186">
        <f>HOLDS!U195*HOLDS!$E195</f>
        <v>0</v>
      </c>
      <c r="AN186">
        <f>HOLDS!V195*HOLDS!$E195</f>
        <v>0</v>
      </c>
      <c r="AO186">
        <f>HOLDS!W195*HOLDS!$E195</f>
        <v>0</v>
      </c>
      <c r="AR186">
        <f>SUM(HOLDS!G195:W195)*'Datenbank Holds'!AA188</f>
        <v>0</v>
      </c>
      <c r="AS186">
        <f>SUM(HOLDS!G195:W195)*'Datenbank Holds'!AC188</f>
        <v>0</v>
      </c>
      <c r="AV186">
        <f>SUM(HOLDS!G195:W195)*'Datenbank Holds'!AF188</f>
        <v>0</v>
      </c>
    </row>
    <row r="187" spans="2:48" ht="19.5" thickBot="1" x14ac:dyDescent="0.35">
      <c r="B187" t="str">
        <f>PROPER(VLOOKUP(C187,'Datenbank Holds'!B:AI,26,FALSE))</f>
        <v>34,51</v>
      </c>
      <c r="C187" s="120" t="s">
        <v>396</v>
      </c>
      <c r="D187" s="49" t="str">
        <f>PROPER(VLOOKUP(C187,'Datenbank Holds'!B:C,2,FALSE))</f>
        <v>Love Handle Nano 2</v>
      </c>
      <c r="E187" s="1">
        <f>SUM(HOLDS!G196:W196)</f>
        <v>0</v>
      </c>
      <c r="F187" s="5">
        <f>$E187*'Datenbank Holds'!H189</f>
        <v>0</v>
      </c>
      <c r="G187" s="5">
        <f>$E187*'Datenbank Holds'!I189</f>
        <v>0</v>
      </c>
      <c r="H187" s="5">
        <f>$E187*'Datenbank Holds'!J189</f>
        <v>0</v>
      </c>
      <c r="I187" s="5">
        <f>$E187*'Datenbank Holds'!K189</f>
        <v>0</v>
      </c>
      <c r="J187" s="5">
        <f>$E187*'Datenbank Holds'!L189</f>
        <v>0</v>
      </c>
      <c r="K187" s="5">
        <f>$E187*'Datenbank Holds'!M189</f>
        <v>0</v>
      </c>
      <c r="L187" s="5">
        <f>$E187*'Datenbank Holds'!N189</f>
        <v>0</v>
      </c>
      <c r="M187" s="5">
        <f>$E187*'Datenbank Holds'!O189</f>
        <v>0</v>
      </c>
      <c r="N187" s="5">
        <f>$E187*'Datenbank Holds'!P189</f>
        <v>0</v>
      </c>
      <c r="O187" s="5">
        <f>$E187*'Datenbank Holds'!Q189</f>
        <v>0</v>
      </c>
      <c r="P187" s="5">
        <f>$E187*'Datenbank Holds'!R189</f>
        <v>0</v>
      </c>
      <c r="Q187" s="5">
        <f>$E187*'Datenbank Holds'!S189</f>
        <v>0</v>
      </c>
      <c r="R187" s="5">
        <f>$E187*'Datenbank Holds'!T189</f>
        <v>0</v>
      </c>
      <c r="S187" s="5">
        <f>$E187*'Datenbank Holds'!U189</f>
        <v>0</v>
      </c>
      <c r="T187" s="5">
        <f>$E187*'Datenbank Holds'!V189</f>
        <v>0</v>
      </c>
      <c r="U187" s="5">
        <f>$E187*'Datenbank Holds'!W189</f>
        <v>0</v>
      </c>
      <c r="V187" s="5">
        <f>$E187*'Datenbank Holds'!X189</f>
        <v>0</v>
      </c>
      <c r="Y187">
        <f>HOLDS!G196*HOLDS!$E196</f>
        <v>0</v>
      </c>
      <c r="Z187">
        <f>HOLDS!H196*HOLDS!$E196</f>
        <v>0</v>
      </c>
      <c r="AA187">
        <f>HOLDS!I196*HOLDS!$E196</f>
        <v>0</v>
      </c>
      <c r="AB187">
        <f>HOLDS!J196*HOLDS!$E196</f>
        <v>0</v>
      </c>
      <c r="AC187">
        <f>HOLDS!K196*HOLDS!$E196</f>
        <v>0</v>
      </c>
      <c r="AD187">
        <f>HOLDS!L196*HOLDS!$E196</f>
        <v>0</v>
      </c>
      <c r="AE187">
        <f>HOLDS!M196*HOLDS!$E196</f>
        <v>0</v>
      </c>
      <c r="AF187">
        <f>HOLDS!N196*HOLDS!$E196</f>
        <v>0</v>
      </c>
      <c r="AG187">
        <f>HOLDS!O196*HOLDS!$E196</f>
        <v>0</v>
      </c>
      <c r="AH187">
        <f>HOLDS!P196*HOLDS!$E196</f>
        <v>0</v>
      </c>
      <c r="AI187">
        <f>HOLDS!Q196*HOLDS!$E196</f>
        <v>0</v>
      </c>
      <c r="AJ187">
        <f>HOLDS!R196*HOLDS!$E196</f>
        <v>0</v>
      </c>
      <c r="AK187">
        <f>HOLDS!S196*HOLDS!$E196</f>
        <v>0</v>
      </c>
      <c r="AL187">
        <f>HOLDS!T196*HOLDS!$E196</f>
        <v>0</v>
      </c>
      <c r="AM187">
        <f>HOLDS!U196*HOLDS!$E196</f>
        <v>0</v>
      </c>
      <c r="AN187">
        <f>HOLDS!V196*HOLDS!$E196</f>
        <v>0</v>
      </c>
      <c r="AO187">
        <f>HOLDS!W196*HOLDS!$E196</f>
        <v>0</v>
      </c>
      <c r="AR187">
        <f>SUM(HOLDS!G196:W196)*'Datenbank Holds'!AA189</f>
        <v>0</v>
      </c>
      <c r="AS187">
        <f>SUM(HOLDS!G196:W196)*'Datenbank Holds'!AC189</f>
        <v>0</v>
      </c>
      <c r="AV187">
        <f>SUM(HOLDS!G196:W196)*'Datenbank Holds'!AF189</f>
        <v>0</v>
      </c>
    </row>
    <row r="188" spans="2:48" ht="19.5" thickBot="1" x14ac:dyDescent="0.35">
      <c r="B188" t="str">
        <f>PROPER(VLOOKUP(C188,'Datenbank Holds'!B:AI,26,FALSE))</f>
        <v>28,56</v>
      </c>
      <c r="C188" s="120" t="s">
        <v>397</v>
      </c>
      <c r="D188" s="49" t="str">
        <f>PROPER(VLOOKUP(C188,'Datenbank Holds'!B:C,2,FALSE))</f>
        <v>Love Handle Nano 2</v>
      </c>
      <c r="E188" s="1">
        <f>SUM(HOLDS!G197:W197)</f>
        <v>0</v>
      </c>
      <c r="F188" s="5">
        <f>$E188*'Datenbank Holds'!H190</f>
        <v>0</v>
      </c>
      <c r="G188" s="5">
        <f>$E188*'Datenbank Holds'!I190</f>
        <v>0</v>
      </c>
      <c r="H188" s="5">
        <f>$E188*'Datenbank Holds'!J190</f>
        <v>0</v>
      </c>
      <c r="I188" s="5">
        <f>$E188*'Datenbank Holds'!K190</f>
        <v>0</v>
      </c>
      <c r="J188" s="5">
        <f>$E188*'Datenbank Holds'!L190</f>
        <v>0</v>
      </c>
      <c r="K188" s="5">
        <f>$E188*'Datenbank Holds'!M190</f>
        <v>0</v>
      </c>
      <c r="L188" s="5">
        <f>$E188*'Datenbank Holds'!N190</f>
        <v>0</v>
      </c>
      <c r="M188" s="5">
        <f>$E188*'Datenbank Holds'!O190</f>
        <v>0</v>
      </c>
      <c r="N188" s="5">
        <f>$E188*'Datenbank Holds'!P190</f>
        <v>0</v>
      </c>
      <c r="O188" s="5">
        <f>$E188*'Datenbank Holds'!Q190</f>
        <v>0</v>
      </c>
      <c r="P188" s="5">
        <f>$E188*'Datenbank Holds'!R190</f>
        <v>0</v>
      </c>
      <c r="Q188" s="5">
        <f>$E188*'Datenbank Holds'!S190</f>
        <v>0</v>
      </c>
      <c r="R188" s="5">
        <f>$E188*'Datenbank Holds'!T190</f>
        <v>0</v>
      </c>
      <c r="S188" s="5">
        <f>$E188*'Datenbank Holds'!U190</f>
        <v>0</v>
      </c>
      <c r="T188" s="5">
        <f>$E188*'Datenbank Holds'!V190</f>
        <v>0</v>
      </c>
      <c r="U188" s="5">
        <f>$E188*'Datenbank Holds'!W190</f>
        <v>0</v>
      </c>
      <c r="V188" s="5">
        <f>$E188*'Datenbank Holds'!X190</f>
        <v>0</v>
      </c>
      <c r="Y188">
        <f>HOLDS!G197*HOLDS!$E197</f>
        <v>0</v>
      </c>
      <c r="Z188">
        <f>HOLDS!H197*HOLDS!$E197</f>
        <v>0</v>
      </c>
      <c r="AA188">
        <f>HOLDS!I197*HOLDS!$E197</f>
        <v>0</v>
      </c>
      <c r="AB188">
        <f>HOLDS!J197*HOLDS!$E197</f>
        <v>0</v>
      </c>
      <c r="AC188">
        <f>HOLDS!K197*HOLDS!$E197</f>
        <v>0</v>
      </c>
      <c r="AD188">
        <f>HOLDS!L197*HOLDS!$E197</f>
        <v>0</v>
      </c>
      <c r="AE188">
        <f>HOLDS!M197*HOLDS!$E197</f>
        <v>0</v>
      </c>
      <c r="AF188">
        <f>HOLDS!N197*HOLDS!$E197</f>
        <v>0</v>
      </c>
      <c r="AG188">
        <f>HOLDS!O197*HOLDS!$E197</f>
        <v>0</v>
      </c>
      <c r="AH188">
        <f>HOLDS!P197*HOLDS!$E197</f>
        <v>0</v>
      </c>
      <c r="AI188">
        <f>HOLDS!Q197*HOLDS!$E197</f>
        <v>0</v>
      </c>
      <c r="AJ188">
        <f>HOLDS!R197*HOLDS!$E197</f>
        <v>0</v>
      </c>
      <c r="AK188">
        <f>HOLDS!S197*HOLDS!$E197</f>
        <v>0</v>
      </c>
      <c r="AL188">
        <f>HOLDS!T197*HOLDS!$E197</f>
        <v>0</v>
      </c>
      <c r="AM188">
        <f>HOLDS!U197*HOLDS!$E197</f>
        <v>0</v>
      </c>
      <c r="AN188">
        <f>HOLDS!V197*HOLDS!$E197</f>
        <v>0</v>
      </c>
      <c r="AO188">
        <f>HOLDS!W197*HOLDS!$E197</f>
        <v>0</v>
      </c>
      <c r="AR188">
        <f>SUM(HOLDS!G197:W197)*'Datenbank Holds'!AA190</f>
        <v>0</v>
      </c>
      <c r="AS188">
        <f>SUM(HOLDS!G197:W197)*'Datenbank Holds'!AC190</f>
        <v>0</v>
      </c>
      <c r="AV188">
        <f>SUM(HOLDS!G197:W197)*'Datenbank Holds'!AF190</f>
        <v>0</v>
      </c>
    </row>
    <row r="189" spans="2:48" ht="19.5" thickBot="1" x14ac:dyDescent="0.35">
      <c r="B189" t="str">
        <f>PROPER(VLOOKUP(C189,'Datenbank Holds'!B:AI,26,FALSE))</f>
        <v>34,51</v>
      </c>
      <c r="C189" s="120" t="s">
        <v>398</v>
      </c>
      <c r="D189" s="49" t="str">
        <f>PROPER(VLOOKUP(C189,'Datenbank Holds'!B:C,2,FALSE))</f>
        <v>Love Handle Nano 3</v>
      </c>
      <c r="E189" s="1">
        <f>SUM(HOLDS!G198:W198)</f>
        <v>0</v>
      </c>
      <c r="F189" s="5">
        <f>$E189*'Datenbank Holds'!H191</f>
        <v>0</v>
      </c>
      <c r="G189" s="5">
        <f>$E189*'Datenbank Holds'!I191</f>
        <v>0</v>
      </c>
      <c r="H189" s="5">
        <f>$E189*'Datenbank Holds'!J191</f>
        <v>0</v>
      </c>
      <c r="I189" s="5">
        <f>$E189*'Datenbank Holds'!K191</f>
        <v>0</v>
      </c>
      <c r="J189" s="5">
        <f>$E189*'Datenbank Holds'!L191</f>
        <v>0</v>
      </c>
      <c r="K189" s="5">
        <f>$E189*'Datenbank Holds'!M191</f>
        <v>0</v>
      </c>
      <c r="L189" s="5">
        <f>$E189*'Datenbank Holds'!N191</f>
        <v>0</v>
      </c>
      <c r="M189" s="5">
        <f>$E189*'Datenbank Holds'!O191</f>
        <v>0</v>
      </c>
      <c r="N189" s="5">
        <f>$E189*'Datenbank Holds'!P191</f>
        <v>0</v>
      </c>
      <c r="O189" s="5">
        <f>$E189*'Datenbank Holds'!Q191</f>
        <v>0</v>
      </c>
      <c r="P189" s="5">
        <f>$E189*'Datenbank Holds'!R191</f>
        <v>0</v>
      </c>
      <c r="Q189" s="5">
        <f>$E189*'Datenbank Holds'!S191</f>
        <v>0</v>
      </c>
      <c r="R189" s="5">
        <f>$E189*'Datenbank Holds'!T191</f>
        <v>0</v>
      </c>
      <c r="S189" s="5">
        <f>$E189*'Datenbank Holds'!U191</f>
        <v>0</v>
      </c>
      <c r="T189" s="5">
        <f>$E189*'Datenbank Holds'!V191</f>
        <v>0</v>
      </c>
      <c r="U189" s="5">
        <f>$E189*'Datenbank Holds'!W191</f>
        <v>0</v>
      </c>
      <c r="V189" s="5">
        <f>$E189*'Datenbank Holds'!X191</f>
        <v>0</v>
      </c>
      <c r="Y189">
        <f>HOLDS!G198*HOLDS!$E198</f>
        <v>0</v>
      </c>
      <c r="Z189">
        <f>HOLDS!H198*HOLDS!$E198</f>
        <v>0</v>
      </c>
      <c r="AA189">
        <f>HOLDS!I198*HOLDS!$E198</f>
        <v>0</v>
      </c>
      <c r="AB189">
        <f>HOLDS!J198*HOLDS!$E198</f>
        <v>0</v>
      </c>
      <c r="AC189">
        <f>HOLDS!K198*HOLDS!$E198</f>
        <v>0</v>
      </c>
      <c r="AD189">
        <f>HOLDS!L198*HOLDS!$E198</f>
        <v>0</v>
      </c>
      <c r="AE189">
        <f>HOLDS!M198*HOLDS!$E198</f>
        <v>0</v>
      </c>
      <c r="AF189">
        <f>HOLDS!N198*HOLDS!$E198</f>
        <v>0</v>
      </c>
      <c r="AG189">
        <f>HOLDS!O198*HOLDS!$E198</f>
        <v>0</v>
      </c>
      <c r="AH189">
        <f>HOLDS!P198*HOLDS!$E198</f>
        <v>0</v>
      </c>
      <c r="AI189">
        <f>HOLDS!Q198*HOLDS!$E198</f>
        <v>0</v>
      </c>
      <c r="AJ189">
        <f>HOLDS!R198*HOLDS!$E198</f>
        <v>0</v>
      </c>
      <c r="AK189">
        <f>HOLDS!S198*HOLDS!$E198</f>
        <v>0</v>
      </c>
      <c r="AL189">
        <f>HOLDS!T198*HOLDS!$E198</f>
        <v>0</v>
      </c>
      <c r="AM189">
        <f>HOLDS!U198*HOLDS!$E198</f>
        <v>0</v>
      </c>
      <c r="AN189">
        <f>HOLDS!V198*HOLDS!$E198</f>
        <v>0</v>
      </c>
      <c r="AO189">
        <f>HOLDS!W198*HOLDS!$E198</f>
        <v>0</v>
      </c>
      <c r="AR189">
        <f>SUM(HOLDS!G198:W198)*'Datenbank Holds'!AA191</f>
        <v>0</v>
      </c>
      <c r="AS189">
        <f>SUM(HOLDS!G198:W198)*'Datenbank Holds'!AC191</f>
        <v>0</v>
      </c>
      <c r="AV189">
        <f>SUM(HOLDS!G198:W198)*'Datenbank Holds'!AF191</f>
        <v>0</v>
      </c>
    </row>
    <row r="190" spans="2:48" ht="19.5" thickBot="1" x14ac:dyDescent="0.35">
      <c r="B190" t="str">
        <f>PROPER(VLOOKUP(C190,'Datenbank Holds'!B:AI,26,FALSE))</f>
        <v>28,56</v>
      </c>
      <c r="C190" s="120" t="s">
        <v>399</v>
      </c>
      <c r="D190" s="49" t="str">
        <f>PROPER(VLOOKUP(C190,'Datenbank Holds'!B:C,2,FALSE))</f>
        <v>Love Handle Nano 3</v>
      </c>
      <c r="E190" s="1">
        <f>SUM(HOLDS!G199:W199)</f>
        <v>0</v>
      </c>
      <c r="F190" s="5">
        <f>$E190*'Datenbank Holds'!H192</f>
        <v>0</v>
      </c>
      <c r="G190" s="5">
        <f>$E190*'Datenbank Holds'!I192</f>
        <v>0</v>
      </c>
      <c r="H190" s="5">
        <f>$E190*'Datenbank Holds'!J192</f>
        <v>0</v>
      </c>
      <c r="I190" s="5">
        <f>$E190*'Datenbank Holds'!K192</f>
        <v>0</v>
      </c>
      <c r="J190" s="5">
        <f>$E190*'Datenbank Holds'!L192</f>
        <v>0</v>
      </c>
      <c r="K190" s="5">
        <f>$E190*'Datenbank Holds'!M192</f>
        <v>0</v>
      </c>
      <c r="L190" s="5">
        <f>$E190*'Datenbank Holds'!N192</f>
        <v>0</v>
      </c>
      <c r="M190" s="5">
        <f>$E190*'Datenbank Holds'!O192</f>
        <v>0</v>
      </c>
      <c r="N190" s="5">
        <f>$E190*'Datenbank Holds'!P192</f>
        <v>0</v>
      </c>
      <c r="O190" s="5">
        <f>$E190*'Datenbank Holds'!Q192</f>
        <v>0</v>
      </c>
      <c r="P190" s="5">
        <f>$E190*'Datenbank Holds'!R192</f>
        <v>0</v>
      </c>
      <c r="Q190" s="5">
        <f>$E190*'Datenbank Holds'!S192</f>
        <v>0</v>
      </c>
      <c r="R190" s="5">
        <f>$E190*'Datenbank Holds'!T192</f>
        <v>0</v>
      </c>
      <c r="S190" s="5">
        <f>$E190*'Datenbank Holds'!U192</f>
        <v>0</v>
      </c>
      <c r="T190" s="5">
        <f>$E190*'Datenbank Holds'!V192</f>
        <v>0</v>
      </c>
      <c r="U190" s="5">
        <f>$E190*'Datenbank Holds'!W192</f>
        <v>0</v>
      </c>
      <c r="V190" s="5">
        <f>$E190*'Datenbank Holds'!X192</f>
        <v>0</v>
      </c>
      <c r="Y190">
        <f>HOLDS!G199*HOLDS!$E199</f>
        <v>0</v>
      </c>
      <c r="Z190">
        <f>HOLDS!H199*HOLDS!$E199</f>
        <v>0</v>
      </c>
      <c r="AA190">
        <f>HOLDS!I199*HOLDS!$E199</f>
        <v>0</v>
      </c>
      <c r="AB190">
        <f>HOLDS!J199*HOLDS!$E199</f>
        <v>0</v>
      </c>
      <c r="AC190">
        <f>HOLDS!K199*HOLDS!$E199</f>
        <v>0</v>
      </c>
      <c r="AD190">
        <f>HOLDS!L199*HOLDS!$E199</f>
        <v>0</v>
      </c>
      <c r="AE190">
        <f>HOLDS!M199*HOLDS!$E199</f>
        <v>0</v>
      </c>
      <c r="AF190">
        <f>HOLDS!N199*HOLDS!$E199</f>
        <v>0</v>
      </c>
      <c r="AG190">
        <f>HOLDS!O199*HOLDS!$E199</f>
        <v>0</v>
      </c>
      <c r="AH190">
        <f>HOLDS!P199*HOLDS!$E199</f>
        <v>0</v>
      </c>
      <c r="AI190">
        <f>HOLDS!Q199*HOLDS!$E199</f>
        <v>0</v>
      </c>
      <c r="AJ190">
        <f>HOLDS!R199*HOLDS!$E199</f>
        <v>0</v>
      </c>
      <c r="AK190">
        <f>HOLDS!S199*HOLDS!$E199</f>
        <v>0</v>
      </c>
      <c r="AL190">
        <f>HOLDS!T199*HOLDS!$E199</f>
        <v>0</v>
      </c>
      <c r="AM190">
        <f>HOLDS!U199*HOLDS!$E199</f>
        <v>0</v>
      </c>
      <c r="AN190">
        <f>HOLDS!V199*HOLDS!$E199</f>
        <v>0</v>
      </c>
      <c r="AO190">
        <f>HOLDS!W199*HOLDS!$E199</f>
        <v>0</v>
      </c>
      <c r="AR190">
        <f>SUM(HOLDS!G199:W199)*'Datenbank Holds'!AA192</f>
        <v>0</v>
      </c>
      <c r="AS190">
        <f>SUM(HOLDS!G199:W199)*'Datenbank Holds'!AC192</f>
        <v>0</v>
      </c>
      <c r="AV190">
        <f>SUM(HOLDS!G199:W199)*'Datenbank Holds'!AF192</f>
        <v>0</v>
      </c>
    </row>
    <row r="191" spans="2:48" ht="19.5" thickBot="1" x14ac:dyDescent="0.35">
      <c r="B191" t="str">
        <f>PROPER(VLOOKUP(C191,'Datenbank Holds'!B:AI,26,FALSE))</f>
        <v>380,8</v>
      </c>
      <c r="C191" s="120" t="s">
        <v>441</v>
      </c>
      <c r="D191" s="49" t="str">
        <f>PROPER(VLOOKUP(C191,'Datenbank Holds'!B:C,2,FALSE))</f>
        <v>Bones 1</v>
      </c>
      <c r="E191" s="1">
        <f>SUM(HOLDS!G200:W200)</f>
        <v>0</v>
      </c>
      <c r="F191" s="5">
        <f>$E191*'Datenbank Holds'!H193</f>
        <v>0</v>
      </c>
      <c r="G191" s="5">
        <f>$E191*'Datenbank Holds'!I193</f>
        <v>0</v>
      </c>
      <c r="H191" s="5">
        <f>$E191*'Datenbank Holds'!J193</f>
        <v>0</v>
      </c>
      <c r="I191" s="5">
        <f>$E191*'Datenbank Holds'!K193</f>
        <v>0</v>
      </c>
      <c r="J191" s="5">
        <f>$E191*'Datenbank Holds'!L193</f>
        <v>0</v>
      </c>
      <c r="K191" s="5">
        <f>$E191*'Datenbank Holds'!M193</f>
        <v>0</v>
      </c>
      <c r="L191" s="5">
        <f>$E191*'Datenbank Holds'!N193</f>
        <v>0</v>
      </c>
      <c r="M191" s="5">
        <f>$E191*'Datenbank Holds'!O193</f>
        <v>0</v>
      </c>
      <c r="N191" s="5">
        <f>$E191*'Datenbank Holds'!P193</f>
        <v>0</v>
      </c>
      <c r="O191" s="5">
        <f>$E191*'Datenbank Holds'!Q193</f>
        <v>0</v>
      </c>
      <c r="P191" s="5">
        <f>$E191*'Datenbank Holds'!R193</f>
        <v>0</v>
      </c>
      <c r="Q191" s="5">
        <f>$E191*'Datenbank Holds'!S193</f>
        <v>0</v>
      </c>
      <c r="R191" s="5">
        <f>$E191*'Datenbank Holds'!T193</f>
        <v>0</v>
      </c>
      <c r="S191" s="5">
        <f>$E191*'Datenbank Holds'!U193</f>
        <v>0</v>
      </c>
      <c r="T191" s="5">
        <f>$E191*'Datenbank Holds'!V193</f>
        <v>0</v>
      </c>
      <c r="U191" s="5">
        <f>$E191*'Datenbank Holds'!W193</f>
        <v>0</v>
      </c>
      <c r="V191" s="5">
        <f>$E191*'Datenbank Holds'!X193</f>
        <v>0</v>
      </c>
      <c r="Y191">
        <f>HOLDS!G200*HOLDS!$E200</f>
        <v>0</v>
      </c>
      <c r="Z191">
        <f>HOLDS!H200*HOLDS!$E200</f>
        <v>0</v>
      </c>
      <c r="AA191">
        <f>HOLDS!I200*HOLDS!$E200</f>
        <v>0</v>
      </c>
      <c r="AB191">
        <f>HOLDS!J200*HOLDS!$E200</f>
        <v>0</v>
      </c>
      <c r="AC191">
        <f>HOLDS!K200*HOLDS!$E200</f>
        <v>0</v>
      </c>
      <c r="AD191">
        <f>HOLDS!L200*HOLDS!$E200</f>
        <v>0</v>
      </c>
      <c r="AE191">
        <f>HOLDS!M200*HOLDS!$E200</f>
        <v>0</v>
      </c>
      <c r="AF191">
        <f>HOLDS!N200*HOLDS!$E200</f>
        <v>0</v>
      </c>
      <c r="AG191">
        <f>HOLDS!O200*HOLDS!$E200</f>
        <v>0</v>
      </c>
      <c r="AH191">
        <f>HOLDS!P200*HOLDS!$E200</f>
        <v>0</v>
      </c>
      <c r="AI191">
        <f>HOLDS!Q200*HOLDS!$E200</f>
        <v>0</v>
      </c>
      <c r="AJ191">
        <f>HOLDS!R200*HOLDS!$E200</f>
        <v>0</v>
      </c>
      <c r="AK191">
        <f>HOLDS!S200*HOLDS!$E200</f>
        <v>0</v>
      </c>
      <c r="AL191">
        <f>HOLDS!T200*HOLDS!$E200</f>
        <v>0</v>
      </c>
      <c r="AM191">
        <f>HOLDS!U200*HOLDS!$E200</f>
        <v>0</v>
      </c>
      <c r="AN191">
        <f>HOLDS!V200*HOLDS!$E200</f>
        <v>0</v>
      </c>
      <c r="AO191">
        <f>HOLDS!W200*HOLDS!$E200</f>
        <v>0</v>
      </c>
      <c r="AR191">
        <f>SUM(HOLDS!G200:W200)*'Datenbank Holds'!AA193</f>
        <v>0</v>
      </c>
      <c r="AS191">
        <f>SUM(HOLDS!G200:W200)*'Datenbank Holds'!AC193</f>
        <v>0</v>
      </c>
      <c r="AV191">
        <f>SUM(HOLDS!G200:W200)*'Datenbank Holds'!AF193</f>
        <v>0</v>
      </c>
    </row>
    <row r="192" spans="2:48" ht="19.5" thickBot="1" x14ac:dyDescent="0.35">
      <c r="B192" t="str">
        <f>PROPER(VLOOKUP(C192,'Datenbank Holds'!B:AI,26,FALSE))</f>
        <v>326,06</v>
      </c>
      <c r="C192" s="120" t="s">
        <v>442</v>
      </c>
      <c r="D192" s="49" t="str">
        <f>PROPER(VLOOKUP(C192,'Datenbank Holds'!B:C,2,FALSE))</f>
        <v>Bones 1</v>
      </c>
      <c r="E192" s="1">
        <f>SUM(HOLDS!G201:W201)</f>
        <v>0</v>
      </c>
      <c r="F192" s="5">
        <f>$E192*'Datenbank Holds'!H194</f>
        <v>0</v>
      </c>
      <c r="G192" s="5">
        <f>$E192*'Datenbank Holds'!I194</f>
        <v>0</v>
      </c>
      <c r="H192" s="5">
        <f>$E192*'Datenbank Holds'!J194</f>
        <v>0</v>
      </c>
      <c r="I192" s="5">
        <f>$E192*'Datenbank Holds'!K194</f>
        <v>0</v>
      </c>
      <c r="J192" s="5">
        <f>$E192*'Datenbank Holds'!L194</f>
        <v>0</v>
      </c>
      <c r="K192" s="5">
        <f>$E192*'Datenbank Holds'!M194</f>
        <v>0</v>
      </c>
      <c r="L192" s="5">
        <f>$E192*'Datenbank Holds'!N194</f>
        <v>0</v>
      </c>
      <c r="M192" s="5">
        <f>$E192*'Datenbank Holds'!O194</f>
        <v>0</v>
      </c>
      <c r="N192" s="5">
        <f>$E192*'Datenbank Holds'!P194</f>
        <v>0</v>
      </c>
      <c r="O192" s="5">
        <f>$E192*'Datenbank Holds'!Q194</f>
        <v>0</v>
      </c>
      <c r="P192" s="5">
        <f>$E192*'Datenbank Holds'!R194</f>
        <v>0</v>
      </c>
      <c r="Q192" s="5">
        <f>$E192*'Datenbank Holds'!S194</f>
        <v>0</v>
      </c>
      <c r="R192" s="5">
        <f>$E192*'Datenbank Holds'!T194</f>
        <v>0</v>
      </c>
      <c r="S192" s="5">
        <f>$E192*'Datenbank Holds'!U194</f>
        <v>0</v>
      </c>
      <c r="T192" s="5">
        <f>$E192*'Datenbank Holds'!V194</f>
        <v>0</v>
      </c>
      <c r="U192" s="5">
        <f>$E192*'Datenbank Holds'!W194</f>
        <v>0</v>
      </c>
      <c r="V192" s="5">
        <f>$E192*'Datenbank Holds'!X194</f>
        <v>0</v>
      </c>
      <c r="Y192">
        <f>HOLDS!G201*HOLDS!$E201</f>
        <v>0</v>
      </c>
      <c r="Z192">
        <f>HOLDS!H201*HOLDS!$E201</f>
        <v>0</v>
      </c>
      <c r="AA192">
        <f>HOLDS!I201*HOLDS!$E201</f>
        <v>0</v>
      </c>
      <c r="AB192">
        <f>HOLDS!J201*HOLDS!$E201</f>
        <v>0</v>
      </c>
      <c r="AC192">
        <f>HOLDS!K201*HOLDS!$E201</f>
        <v>0</v>
      </c>
      <c r="AD192">
        <f>HOLDS!L201*HOLDS!$E201</f>
        <v>0</v>
      </c>
      <c r="AE192">
        <f>HOLDS!M201*HOLDS!$E201</f>
        <v>0</v>
      </c>
      <c r="AF192">
        <f>HOLDS!N201*HOLDS!$E201</f>
        <v>0</v>
      </c>
      <c r="AG192">
        <f>HOLDS!O201*HOLDS!$E201</f>
        <v>0</v>
      </c>
      <c r="AH192">
        <f>HOLDS!P201*HOLDS!$E201</f>
        <v>0</v>
      </c>
      <c r="AI192">
        <f>HOLDS!Q201*HOLDS!$E201</f>
        <v>0</v>
      </c>
      <c r="AJ192">
        <f>HOLDS!R201*HOLDS!$E201</f>
        <v>0</v>
      </c>
      <c r="AK192">
        <f>HOLDS!S201*HOLDS!$E201</f>
        <v>0</v>
      </c>
      <c r="AL192">
        <f>HOLDS!T201*HOLDS!$E201</f>
        <v>0</v>
      </c>
      <c r="AM192">
        <f>HOLDS!U201*HOLDS!$E201</f>
        <v>0</v>
      </c>
      <c r="AN192">
        <f>HOLDS!V201*HOLDS!$E201</f>
        <v>0</v>
      </c>
      <c r="AO192">
        <f>HOLDS!W201*HOLDS!$E201</f>
        <v>0</v>
      </c>
      <c r="AR192">
        <f>SUM(HOLDS!G201:W201)*'Datenbank Holds'!AA194</f>
        <v>0</v>
      </c>
      <c r="AS192">
        <f>SUM(HOLDS!G201:W201)*'Datenbank Holds'!AC194</f>
        <v>0</v>
      </c>
      <c r="AV192">
        <f>SUM(HOLDS!G201:W201)*'Datenbank Holds'!AF194</f>
        <v>0</v>
      </c>
    </row>
    <row r="193" spans="2:48" ht="19.5" thickBot="1" x14ac:dyDescent="0.35">
      <c r="B193" t="str">
        <f>PROPER(VLOOKUP(C193,'Datenbank Holds'!B:AI,26,FALSE))</f>
        <v>358,19</v>
      </c>
      <c r="C193" s="120" t="s">
        <v>443</v>
      </c>
      <c r="D193" s="49" t="str">
        <f>PROPER(VLOOKUP(C193,'Datenbank Holds'!B:C,2,FALSE))</f>
        <v>Bones 2</v>
      </c>
      <c r="E193" s="1">
        <f>SUM(HOLDS!G202:W202)</f>
        <v>0</v>
      </c>
      <c r="F193" s="5">
        <f>$E193*'Datenbank Holds'!H195</f>
        <v>0</v>
      </c>
      <c r="G193" s="5">
        <f>$E193*'Datenbank Holds'!I195</f>
        <v>0</v>
      </c>
      <c r="H193" s="5">
        <f>$E193*'Datenbank Holds'!J195</f>
        <v>0</v>
      </c>
      <c r="I193" s="5">
        <f>$E193*'Datenbank Holds'!K195</f>
        <v>0</v>
      </c>
      <c r="J193" s="5">
        <f>$E193*'Datenbank Holds'!L195</f>
        <v>0</v>
      </c>
      <c r="K193" s="5">
        <f>$E193*'Datenbank Holds'!M195</f>
        <v>0</v>
      </c>
      <c r="L193" s="5">
        <f>$E193*'Datenbank Holds'!N195</f>
        <v>0</v>
      </c>
      <c r="M193" s="5">
        <f>$E193*'Datenbank Holds'!O195</f>
        <v>0</v>
      </c>
      <c r="N193" s="5">
        <f>$E193*'Datenbank Holds'!P195</f>
        <v>0</v>
      </c>
      <c r="O193" s="5">
        <f>$E193*'Datenbank Holds'!Q195</f>
        <v>0</v>
      </c>
      <c r="P193" s="5">
        <f>$E193*'Datenbank Holds'!R195</f>
        <v>0</v>
      </c>
      <c r="Q193" s="5">
        <f>$E193*'Datenbank Holds'!S195</f>
        <v>0</v>
      </c>
      <c r="R193" s="5">
        <f>$E193*'Datenbank Holds'!T195</f>
        <v>0</v>
      </c>
      <c r="S193" s="5">
        <f>$E193*'Datenbank Holds'!U195</f>
        <v>0</v>
      </c>
      <c r="T193" s="5">
        <f>$E193*'Datenbank Holds'!V195</f>
        <v>0</v>
      </c>
      <c r="U193" s="5">
        <f>$E193*'Datenbank Holds'!W195</f>
        <v>0</v>
      </c>
      <c r="V193" s="5">
        <f>$E193*'Datenbank Holds'!X195</f>
        <v>0</v>
      </c>
      <c r="Y193">
        <f>HOLDS!G202*HOLDS!$E202</f>
        <v>0</v>
      </c>
      <c r="Z193">
        <f>HOLDS!H202*HOLDS!$E202</f>
        <v>0</v>
      </c>
      <c r="AA193">
        <f>HOLDS!I202*HOLDS!$E202</f>
        <v>0</v>
      </c>
      <c r="AB193">
        <f>HOLDS!J202*HOLDS!$E202</f>
        <v>0</v>
      </c>
      <c r="AC193">
        <f>HOLDS!K202*HOLDS!$E202</f>
        <v>0</v>
      </c>
      <c r="AD193">
        <f>HOLDS!L202*HOLDS!$E202</f>
        <v>0</v>
      </c>
      <c r="AE193">
        <f>HOLDS!M202*HOLDS!$E202</f>
        <v>0</v>
      </c>
      <c r="AF193">
        <f>HOLDS!N202*HOLDS!$E202</f>
        <v>0</v>
      </c>
      <c r="AG193">
        <f>HOLDS!O202*HOLDS!$E202</f>
        <v>0</v>
      </c>
      <c r="AH193">
        <f>HOLDS!P202*HOLDS!$E202</f>
        <v>0</v>
      </c>
      <c r="AI193">
        <f>HOLDS!Q202*HOLDS!$E202</f>
        <v>0</v>
      </c>
      <c r="AJ193">
        <f>HOLDS!R202*HOLDS!$E202</f>
        <v>0</v>
      </c>
      <c r="AK193">
        <f>HOLDS!S202*HOLDS!$E202</f>
        <v>0</v>
      </c>
      <c r="AL193">
        <f>HOLDS!T202*HOLDS!$E202</f>
        <v>0</v>
      </c>
      <c r="AM193">
        <f>HOLDS!U202*HOLDS!$E202</f>
        <v>0</v>
      </c>
      <c r="AN193">
        <f>HOLDS!V202*HOLDS!$E202</f>
        <v>0</v>
      </c>
      <c r="AO193">
        <f>HOLDS!W202*HOLDS!$E202</f>
        <v>0</v>
      </c>
      <c r="AR193">
        <f>SUM(HOLDS!G202:W202)*'Datenbank Holds'!AA195</f>
        <v>0</v>
      </c>
      <c r="AS193">
        <f>SUM(HOLDS!G202:W202)*'Datenbank Holds'!AC195</f>
        <v>0</v>
      </c>
      <c r="AV193">
        <f>SUM(HOLDS!G202:W202)*'Datenbank Holds'!AF195</f>
        <v>0</v>
      </c>
    </row>
    <row r="194" spans="2:48" ht="19.5" thickBot="1" x14ac:dyDescent="0.35">
      <c r="B194" t="str">
        <f>PROPER(VLOOKUP(C194,'Datenbank Holds'!B:AI,26,FALSE))</f>
        <v>302,26</v>
      </c>
      <c r="C194" s="120" t="s">
        <v>444</v>
      </c>
      <c r="D194" s="49" t="str">
        <f>PROPER(VLOOKUP(C194,'Datenbank Holds'!B:C,2,FALSE))</f>
        <v>Bones 2</v>
      </c>
      <c r="E194" s="1">
        <f>SUM(HOLDS!G203:W203)</f>
        <v>0</v>
      </c>
      <c r="F194" s="5">
        <f>$E194*'Datenbank Holds'!H196</f>
        <v>0</v>
      </c>
      <c r="G194" s="5">
        <f>$E194*'Datenbank Holds'!I196</f>
        <v>0</v>
      </c>
      <c r="H194" s="5">
        <f>$E194*'Datenbank Holds'!J196</f>
        <v>0</v>
      </c>
      <c r="I194" s="5">
        <f>$E194*'Datenbank Holds'!K196</f>
        <v>0</v>
      </c>
      <c r="J194" s="5">
        <f>$E194*'Datenbank Holds'!L196</f>
        <v>0</v>
      </c>
      <c r="K194" s="5">
        <f>$E194*'Datenbank Holds'!M196</f>
        <v>0</v>
      </c>
      <c r="L194" s="5">
        <f>$E194*'Datenbank Holds'!N196</f>
        <v>0</v>
      </c>
      <c r="M194" s="5">
        <f>$E194*'Datenbank Holds'!O196</f>
        <v>0</v>
      </c>
      <c r="N194" s="5">
        <f>$E194*'Datenbank Holds'!P196</f>
        <v>0</v>
      </c>
      <c r="O194" s="5">
        <f>$E194*'Datenbank Holds'!Q196</f>
        <v>0</v>
      </c>
      <c r="P194" s="5">
        <f>$E194*'Datenbank Holds'!R196</f>
        <v>0</v>
      </c>
      <c r="Q194" s="5">
        <f>$E194*'Datenbank Holds'!S196</f>
        <v>0</v>
      </c>
      <c r="R194" s="5">
        <f>$E194*'Datenbank Holds'!T196</f>
        <v>0</v>
      </c>
      <c r="S194" s="5">
        <f>$E194*'Datenbank Holds'!U196</f>
        <v>0</v>
      </c>
      <c r="T194" s="5">
        <f>$E194*'Datenbank Holds'!V196</f>
        <v>0</v>
      </c>
      <c r="U194" s="5">
        <f>$E194*'Datenbank Holds'!W196</f>
        <v>0</v>
      </c>
      <c r="V194" s="5">
        <f>$E194*'Datenbank Holds'!X196</f>
        <v>0</v>
      </c>
      <c r="Y194">
        <f>HOLDS!G203*HOLDS!$E203</f>
        <v>0</v>
      </c>
      <c r="Z194">
        <f>HOLDS!H203*HOLDS!$E203</f>
        <v>0</v>
      </c>
      <c r="AA194">
        <f>HOLDS!I203*HOLDS!$E203</f>
        <v>0</v>
      </c>
      <c r="AB194">
        <f>HOLDS!J203*HOLDS!$E203</f>
        <v>0</v>
      </c>
      <c r="AC194">
        <f>HOLDS!K203*HOLDS!$E203</f>
        <v>0</v>
      </c>
      <c r="AD194">
        <f>HOLDS!L203*HOLDS!$E203</f>
        <v>0</v>
      </c>
      <c r="AE194">
        <f>HOLDS!M203*HOLDS!$E203</f>
        <v>0</v>
      </c>
      <c r="AF194">
        <f>HOLDS!N203*HOLDS!$E203</f>
        <v>0</v>
      </c>
      <c r="AG194">
        <f>HOLDS!O203*HOLDS!$E203</f>
        <v>0</v>
      </c>
      <c r="AH194">
        <f>HOLDS!P203*HOLDS!$E203</f>
        <v>0</v>
      </c>
      <c r="AI194">
        <f>HOLDS!Q203*HOLDS!$E203</f>
        <v>0</v>
      </c>
      <c r="AJ194">
        <f>HOLDS!R203*HOLDS!$E203</f>
        <v>0</v>
      </c>
      <c r="AK194">
        <f>HOLDS!S203*HOLDS!$E203</f>
        <v>0</v>
      </c>
      <c r="AL194">
        <f>HOLDS!T203*HOLDS!$E203</f>
        <v>0</v>
      </c>
      <c r="AM194">
        <f>HOLDS!U203*HOLDS!$E203</f>
        <v>0</v>
      </c>
      <c r="AN194">
        <f>HOLDS!V203*HOLDS!$E203</f>
        <v>0</v>
      </c>
      <c r="AO194">
        <f>HOLDS!W203*HOLDS!$E203</f>
        <v>0</v>
      </c>
      <c r="AR194">
        <f>SUM(HOLDS!G203:W203)*'Datenbank Holds'!AA196</f>
        <v>0</v>
      </c>
      <c r="AS194">
        <f>SUM(HOLDS!G203:W203)*'Datenbank Holds'!AC196</f>
        <v>0</v>
      </c>
      <c r="AV194">
        <f>SUM(HOLDS!G203:W203)*'Datenbank Holds'!AF196</f>
        <v>0</v>
      </c>
    </row>
    <row r="195" spans="2:48" ht="19.5" thickBot="1" x14ac:dyDescent="0.35">
      <c r="B195" t="str">
        <f>PROPER(VLOOKUP(C195,'Datenbank Holds'!B:AI,26,FALSE))</f>
        <v>335,58</v>
      </c>
      <c r="C195" s="120" t="s">
        <v>445</v>
      </c>
      <c r="D195" s="49" t="str">
        <f>PROPER(VLOOKUP(C195,'Datenbank Holds'!B:C,2,FALSE))</f>
        <v>Bones 3</v>
      </c>
      <c r="E195" s="1">
        <f>SUM(HOLDS!G204:W204)</f>
        <v>0</v>
      </c>
      <c r="F195" s="5">
        <f>$E195*'Datenbank Holds'!H197</f>
        <v>0</v>
      </c>
      <c r="G195" s="5">
        <f>$E195*'Datenbank Holds'!I197</f>
        <v>0</v>
      </c>
      <c r="H195" s="5">
        <f>$E195*'Datenbank Holds'!J197</f>
        <v>0</v>
      </c>
      <c r="I195" s="5">
        <f>$E195*'Datenbank Holds'!K197</f>
        <v>0</v>
      </c>
      <c r="J195" s="5">
        <f>$E195*'Datenbank Holds'!L197</f>
        <v>0</v>
      </c>
      <c r="K195" s="5">
        <f>$E195*'Datenbank Holds'!M197</f>
        <v>0</v>
      </c>
      <c r="L195" s="5">
        <f>$E195*'Datenbank Holds'!N197</f>
        <v>0</v>
      </c>
      <c r="M195" s="5">
        <f>$E195*'Datenbank Holds'!O197</f>
        <v>0</v>
      </c>
      <c r="N195" s="5">
        <f>$E195*'Datenbank Holds'!P197</f>
        <v>0</v>
      </c>
      <c r="O195" s="5">
        <f>$E195*'Datenbank Holds'!Q197</f>
        <v>0</v>
      </c>
      <c r="P195" s="5">
        <f>$E195*'Datenbank Holds'!R197</f>
        <v>0</v>
      </c>
      <c r="Q195" s="5">
        <f>$E195*'Datenbank Holds'!S197</f>
        <v>0</v>
      </c>
      <c r="R195" s="5">
        <f>$E195*'Datenbank Holds'!T197</f>
        <v>0</v>
      </c>
      <c r="S195" s="5">
        <f>$E195*'Datenbank Holds'!U197</f>
        <v>0</v>
      </c>
      <c r="T195" s="5">
        <f>$E195*'Datenbank Holds'!V197</f>
        <v>0</v>
      </c>
      <c r="U195" s="5">
        <f>$E195*'Datenbank Holds'!W197</f>
        <v>0</v>
      </c>
      <c r="V195" s="5">
        <f>$E195*'Datenbank Holds'!X197</f>
        <v>0</v>
      </c>
      <c r="Y195">
        <f>HOLDS!G204*HOLDS!$E204</f>
        <v>0</v>
      </c>
      <c r="Z195">
        <f>HOLDS!H204*HOLDS!$E204</f>
        <v>0</v>
      </c>
      <c r="AA195">
        <f>HOLDS!I204*HOLDS!$E204</f>
        <v>0</v>
      </c>
      <c r="AB195">
        <f>HOLDS!J204*HOLDS!$E204</f>
        <v>0</v>
      </c>
      <c r="AC195">
        <f>HOLDS!K204*HOLDS!$E204</f>
        <v>0</v>
      </c>
      <c r="AD195">
        <f>HOLDS!L204*HOLDS!$E204</f>
        <v>0</v>
      </c>
      <c r="AE195">
        <f>HOLDS!M204*HOLDS!$E204</f>
        <v>0</v>
      </c>
      <c r="AF195">
        <f>HOLDS!N204*HOLDS!$E204</f>
        <v>0</v>
      </c>
      <c r="AG195">
        <f>HOLDS!O204*HOLDS!$E204</f>
        <v>0</v>
      </c>
      <c r="AH195">
        <f>HOLDS!P204*HOLDS!$E204</f>
        <v>0</v>
      </c>
      <c r="AI195">
        <f>HOLDS!Q204*HOLDS!$E204</f>
        <v>0</v>
      </c>
      <c r="AJ195">
        <f>HOLDS!R204*HOLDS!$E204</f>
        <v>0</v>
      </c>
      <c r="AK195">
        <f>HOLDS!S204*HOLDS!$E204</f>
        <v>0</v>
      </c>
      <c r="AL195">
        <f>HOLDS!T204*HOLDS!$E204</f>
        <v>0</v>
      </c>
      <c r="AM195">
        <f>HOLDS!U204*HOLDS!$E204</f>
        <v>0</v>
      </c>
      <c r="AN195">
        <f>HOLDS!V204*HOLDS!$E204</f>
        <v>0</v>
      </c>
      <c r="AO195">
        <f>HOLDS!W204*HOLDS!$E204</f>
        <v>0</v>
      </c>
      <c r="AR195">
        <f>SUM(HOLDS!G204:W204)*'Datenbank Holds'!AA197</f>
        <v>0</v>
      </c>
      <c r="AS195">
        <f>SUM(HOLDS!G204:W204)*'Datenbank Holds'!AC197</f>
        <v>0</v>
      </c>
      <c r="AV195">
        <f>SUM(HOLDS!G204:W204)*'Datenbank Holds'!AF197</f>
        <v>0</v>
      </c>
    </row>
    <row r="196" spans="2:48" ht="19.5" thickBot="1" x14ac:dyDescent="0.35">
      <c r="B196" t="str">
        <f>PROPER(VLOOKUP(C196,'Datenbank Holds'!B:AI,26,FALSE))</f>
        <v>282,03</v>
      </c>
      <c r="C196" s="120" t="s">
        <v>446</v>
      </c>
      <c r="D196" s="49" t="str">
        <f>PROPER(VLOOKUP(C196,'Datenbank Holds'!B:C,2,FALSE))</f>
        <v>Bones 3</v>
      </c>
      <c r="E196" s="1">
        <f>SUM(HOLDS!G205:W205)</f>
        <v>0</v>
      </c>
      <c r="F196" s="5">
        <f>$E196*'Datenbank Holds'!H198</f>
        <v>0</v>
      </c>
      <c r="G196" s="5">
        <f>$E196*'Datenbank Holds'!I198</f>
        <v>0</v>
      </c>
      <c r="H196" s="5">
        <f>$E196*'Datenbank Holds'!J198</f>
        <v>0</v>
      </c>
      <c r="I196" s="5">
        <f>$E196*'Datenbank Holds'!K198</f>
        <v>0</v>
      </c>
      <c r="J196" s="5">
        <f>$E196*'Datenbank Holds'!L198</f>
        <v>0</v>
      </c>
      <c r="K196" s="5">
        <f>$E196*'Datenbank Holds'!M198</f>
        <v>0</v>
      </c>
      <c r="L196" s="5">
        <f>$E196*'Datenbank Holds'!N198</f>
        <v>0</v>
      </c>
      <c r="M196" s="5">
        <f>$E196*'Datenbank Holds'!O198</f>
        <v>0</v>
      </c>
      <c r="N196" s="5">
        <f>$E196*'Datenbank Holds'!P198</f>
        <v>0</v>
      </c>
      <c r="O196" s="5">
        <f>$E196*'Datenbank Holds'!Q198</f>
        <v>0</v>
      </c>
      <c r="P196" s="5">
        <f>$E196*'Datenbank Holds'!R198</f>
        <v>0</v>
      </c>
      <c r="Q196" s="5">
        <f>$E196*'Datenbank Holds'!S198</f>
        <v>0</v>
      </c>
      <c r="R196" s="5">
        <f>$E196*'Datenbank Holds'!T198</f>
        <v>0</v>
      </c>
      <c r="S196" s="5">
        <f>$E196*'Datenbank Holds'!U198</f>
        <v>0</v>
      </c>
      <c r="T196" s="5">
        <f>$E196*'Datenbank Holds'!V198</f>
        <v>0</v>
      </c>
      <c r="U196" s="5">
        <f>$E196*'Datenbank Holds'!W198</f>
        <v>0</v>
      </c>
      <c r="V196" s="5">
        <f>$E196*'Datenbank Holds'!X198</f>
        <v>0</v>
      </c>
      <c r="Y196">
        <f>HOLDS!G205*HOLDS!$E205</f>
        <v>0</v>
      </c>
      <c r="Z196">
        <f>HOLDS!H205*HOLDS!$E205</f>
        <v>0</v>
      </c>
      <c r="AA196">
        <f>HOLDS!I205*HOLDS!$E205</f>
        <v>0</v>
      </c>
      <c r="AB196">
        <f>HOLDS!J205*HOLDS!$E205</f>
        <v>0</v>
      </c>
      <c r="AC196">
        <f>HOLDS!K205*HOLDS!$E205</f>
        <v>0</v>
      </c>
      <c r="AD196">
        <f>HOLDS!L205*HOLDS!$E205</f>
        <v>0</v>
      </c>
      <c r="AE196">
        <f>HOLDS!M205*HOLDS!$E205</f>
        <v>0</v>
      </c>
      <c r="AF196">
        <f>HOLDS!N205*HOLDS!$E205</f>
        <v>0</v>
      </c>
      <c r="AG196">
        <f>HOLDS!O205*HOLDS!$E205</f>
        <v>0</v>
      </c>
      <c r="AH196">
        <f>HOLDS!P205*HOLDS!$E205</f>
        <v>0</v>
      </c>
      <c r="AI196">
        <f>HOLDS!Q205*HOLDS!$E205</f>
        <v>0</v>
      </c>
      <c r="AJ196">
        <f>HOLDS!R205*HOLDS!$E205</f>
        <v>0</v>
      </c>
      <c r="AK196">
        <f>HOLDS!S205*HOLDS!$E205</f>
        <v>0</v>
      </c>
      <c r="AL196">
        <f>HOLDS!T205*HOLDS!$E205</f>
        <v>0</v>
      </c>
      <c r="AM196">
        <f>HOLDS!U205*HOLDS!$E205</f>
        <v>0</v>
      </c>
      <c r="AN196">
        <f>HOLDS!V205*HOLDS!$E205</f>
        <v>0</v>
      </c>
      <c r="AO196">
        <f>HOLDS!W205*HOLDS!$E205</f>
        <v>0</v>
      </c>
      <c r="AR196">
        <f>SUM(HOLDS!G205:W205)*'Datenbank Holds'!AA198</f>
        <v>0</v>
      </c>
      <c r="AS196">
        <f>SUM(HOLDS!G205:W205)*'Datenbank Holds'!AC198</f>
        <v>0</v>
      </c>
      <c r="AV196">
        <f>SUM(HOLDS!G205:W205)*'Datenbank Holds'!AF198</f>
        <v>0</v>
      </c>
    </row>
    <row r="197" spans="2:48" ht="19.5" thickBot="1" x14ac:dyDescent="0.35">
      <c r="B197" t="str">
        <f>PROPER(VLOOKUP(C197,'Datenbank Holds'!B:AI,26,FALSE))</f>
        <v>320,11</v>
      </c>
      <c r="C197" s="120" t="s">
        <v>447</v>
      </c>
      <c r="D197" s="49" t="str">
        <f>PROPER(VLOOKUP(C197,'Datenbank Holds'!B:C,2,FALSE))</f>
        <v>Bones 4</v>
      </c>
      <c r="E197" s="1">
        <f>SUM(HOLDS!G206:W206)</f>
        <v>0</v>
      </c>
      <c r="F197" s="5">
        <f>$E197*'Datenbank Holds'!H199</f>
        <v>0</v>
      </c>
      <c r="G197" s="5">
        <f>$E197*'Datenbank Holds'!I199</f>
        <v>0</v>
      </c>
      <c r="H197" s="5">
        <f>$E197*'Datenbank Holds'!J199</f>
        <v>0</v>
      </c>
      <c r="I197" s="5">
        <f>$E197*'Datenbank Holds'!K199</f>
        <v>0</v>
      </c>
      <c r="J197" s="5">
        <f>$E197*'Datenbank Holds'!L199</f>
        <v>0</v>
      </c>
      <c r="K197" s="5">
        <f>$E197*'Datenbank Holds'!M199</f>
        <v>0</v>
      </c>
      <c r="L197" s="5">
        <f>$E197*'Datenbank Holds'!N199</f>
        <v>0</v>
      </c>
      <c r="M197" s="5">
        <f>$E197*'Datenbank Holds'!O199</f>
        <v>0</v>
      </c>
      <c r="N197" s="5">
        <f>$E197*'Datenbank Holds'!P199</f>
        <v>0</v>
      </c>
      <c r="O197" s="5">
        <f>$E197*'Datenbank Holds'!Q199</f>
        <v>0</v>
      </c>
      <c r="P197" s="5">
        <f>$E197*'Datenbank Holds'!R199</f>
        <v>0</v>
      </c>
      <c r="Q197" s="5">
        <f>$E197*'Datenbank Holds'!S199</f>
        <v>0</v>
      </c>
      <c r="R197" s="5">
        <f>$E197*'Datenbank Holds'!T199</f>
        <v>0</v>
      </c>
      <c r="S197" s="5">
        <f>$E197*'Datenbank Holds'!U199</f>
        <v>0</v>
      </c>
      <c r="T197" s="5">
        <f>$E197*'Datenbank Holds'!V199</f>
        <v>0</v>
      </c>
      <c r="U197" s="5">
        <f>$E197*'Datenbank Holds'!W199</f>
        <v>0</v>
      </c>
      <c r="V197" s="5">
        <f>$E197*'Datenbank Holds'!X199</f>
        <v>0</v>
      </c>
      <c r="Y197">
        <f>HOLDS!G206*HOLDS!$E206</f>
        <v>0</v>
      </c>
      <c r="Z197">
        <f>HOLDS!H206*HOLDS!$E206</f>
        <v>0</v>
      </c>
      <c r="AA197">
        <f>HOLDS!I206*HOLDS!$E206</f>
        <v>0</v>
      </c>
      <c r="AB197">
        <f>HOLDS!J206*HOLDS!$E206</f>
        <v>0</v>
      </c>
      <c r="AC197">
        <f>HOLDS!K206*HOLDS!$E206</f>
        <v>0</v>
      </c>
      <c r="AD197">
        <f>HOLDS!L206*HOLDS!$E206</f>
        <v>0</v>
      </c>
      <c r="AE197">
        <f>HOLDS!M206*HOLDS!$E206</f>
        <v>0</v>
      </c>
      <c r="AF197">
        <f>HOLDS!N206*HOLDS!$E206</f>
        <v>0</v>
      </c>
      <c r="AG197">
        <f>HOLDS!O206*HOLDS!$E206</f>
        <v>0</v>
      </c>
      <c r="AH197">
        <f>HOLDS!P206*HOLDS!$E206</f>
        <v>0</v>
      </c>
      <c r="AI197">
        <f>HOLDS!Q206*HOLDS!$E206</f>
        <v>0</v>
      </c>
      <c r="AJ197">
        <f>HOLDS!R206*HOLDS!$E206</f>
        <v>0</v>
      </c>
      <c r="AK197">
        <f>HOLDS!S206*HOLDS!$E206</f>
        <v>0</v>
      </c>
      <c r="AL197">
        <f>HOLDS!T206*HOLDS!$E206</f>
        <v>0</v>
      </c>
      <c r="AM197">
        <f>HOLDS!U206*HOLDS!$E206</f>
        <v>0</v>
      </c>
      <c r="AN197">
        <f>HOLDS!V206*HOLDS!$E206</f>
        <v>0</v>
      </c>
      <c r="AO197">
        <f>HOLDS!W206*HOLDS!$E206</f>
        <v>0</v>
      </c>
      <c r="AR197">
        <f>SUM(HOLDS!G206:W206)*'Datenbank Holds'!AA199</f>
        <v>0</v>
      </c>
      <c r="AS197">
        <f>SUM(HOLDS!G206:W206)*'Datenbank Holds'!AC199</f>
        <v>0</v>
      </c>
      <c r="AV197">
        <f>SUM(HOLDS!G206:W206)*'Datenbank Holds'!AF199</f>
        <v>0</v>
      </c>
    </row>
    <row r="198" spans="2:48" ht="19.5" thickBot="1" x14ac:dyDescent="0.35">
      <c r="B198" t="str">
        <f>PROPER(VLOOKUP(C198,'Datenbank Holds'!B:AI,26,FALSE))</f>
        <v>268,94</v>
      </c>
      <c r="C198" s="120" t="s">
        <v>448</v>
      </c>
      <c r="D198" s="49" t="str">
        <f>PROPER(VLOOKUP(C198,'Datenbank Holds'!B:C,2,FALSE))</f>
        <v>Bones 4</v>
      </c>
      <c r="E198" s="1">
        <f>SUM(HOLDS!G207:W207)</f>
        <v>0</v>
      </c>
      <c r="F198" s="5">
        <f>$E198*'Datenbank Holds'!H200</f>
        <v>0</v>
      </c>
      <c r="G198" s="5">
        <f>$E198*'Datenbank Holds'!I200</f>
        <v>0</v>
      </c>
      <c r="H198" s="5">
        <f>$E198*'Datenbank Holds'!J200</f>
        <v>0</v>
      </c>
      <c r="I198" s="5">
        <f>$E198*'Datenbank Holds'!K200</f>
        <v>0</v>
      </c>
      <c r="J198" s="5">
        <f>$E198*'Datenbank Holds'!L200</f>
        <v>0</v>
      </c>
      <c r="K198" s="5">
        <f>$E198*'Datenbank Holds'!M200</f>
        <v>0</v>
      </c>
      <c r="L198" s="5">
        <f>$E198*'Datenbank Holds'!N200</f>
        <v>0</v>
      </c>
      <c r="M198" s="5">
        <f>$E198*'Datenbank Holds'!O200</f>
        <v>0</v>
      </c>
      <c r="N198" s="5">
        <f>$E198*'Datenbank Holds'!P200</f>
        <v>0</v>
      </c>
      <c r="O198" s="5">
        <f>$E198*'Datenbank Holds'!Q200</f>
        <v>0</v>
      </c>
      <c r="P198" s="5">
        <f>$E198*'Datenbank Holds'!R200</f>
        <v>0</v>
      </c>
      <c r="Q198" s="5">
        <f>$E198*'Datenbank Holds'!S200</f>
        <v>0</v>
      </c>
      <c r="R198" s="5">
        <f>$E198*'Datenbank Holds'!T200</f>
        <v>0</v>
      </c>
      <c r="S198" s="5">
        <f>$E198*'Datenbank Holds'!U200</f>
        <v>0</v>
      </c>
      <c r="T198" s="5">
        <f>$E198*'Datenbank Holds'!V200</f>
        <v>0</v>
      </c>
      <c r="U198" s="5">
        <f>$E198*'Datenbank Holds'!W200</f>
        <v>0</v>
      </c>
      <c r="V198" s="5">
        <f>$E198*'Datenbank Holds'!X200</f>
        <v>0</v>
      </c>
      <c r="Y198">
        <f>HOLDS!G207*HOLDS!$E207</f>
        <v>0</v>
      </c>
      <c r="Z198">
        <f>HOLDS!H207*HOLDS!$E207</f>
        <v>0</v>
      </c>
      <c r="AA198">
        <f>HOLDS!I207*HOLDS!$E207</f>
        <v>0</v>
      </c>
      <c r="AB198">
        <f>HOLDS!J207*HOLDS!$E207</f>
        <v>0</v>
      </c>
      <c r="AC198">
        <f>HOLDS!K207*HOLDS!$E207</f>
        <v>0</v>
      </c>
      <c r="AD198">
        <f>HOLDS!L207*HOLDS!$E207</f>
        <v>0</v>
      </c>
      <c r="AE198">
        <f>HOLDS!M207*HOLDS!$E207</f>
        <v>0</v>
      </c>
      <c r="AF198">
        <f>HOLDS!N207*HOLDS!$E207</f>
        <v>0</v>
      </c>
      <c r="AG198">
        <f>HOLDS!O207*HOLDS!$E207</f>
        <v>0</v>
      </c>
      <c r="AH198">
        <f>HOLDS!P207*HOLDS!$E207</f>
        <v>0</v>
      </c>
      <c r="AI198">
        <f>HOLDS!Q207*HOLDS!$E207</f>
        <v>0</v>
      </c>
      <c r="AJ198">
        <f>HOLDS!R207*HOLDS!$E207</f>
        <v>0</v>
      </c>
      <c r="AK198">
        <f>HOLDS!S207*HOLDS!$E207</f>
        <v>0</v>
      </c>
      <c r="AL198">
        <f>HOLDS!T207*HOLDS!$E207</f>
        <v>0</v>
      </c>
      <c r="AM198">
        <f>HOLDS!U207*HOLDS!$E207</f>
        <v>0</v>
      </c>
      <c r="AN198">
        <f>HOLDS!V207*HOLDS!$E207</f>
        <v>0</v>
      </c>
      <c r="AO198">
        <f>HOLDS!W207*HOLDS!$E207</f>
        <v>0</v>
      </c>
      <c r="AR198">
        <f>SUM(HOLDS!G207:W207)*'Datenbank Holds'!AA200</f>
        <v>0</v>
      </c>
      <c r="AS198">
        <f>SUM(HOLDS!G207:W207)*'Datenbank Holds'!AC200</f>
        <v>0</v>
      </c>
      <c r="AV198">
        <f>SUM(HOLDS!G207:W207)*'Datenbank Holds'!AF200</f>
        <v>0</v>
      </c>
    </row>
    <row r="199" spans="2:48" ht="19.5" thickBot="1" x14ac:dyDescent="0.35">
      <c r="B199" t="str">
        <f>PROPER(VLOOKUP(C199,'Datenbank Holds'!B:AI,26,FALSE))</f>
        <v>307,02</v>
      </c>
      <c r="C199" s="120" t="s">
        <v>449</v>
      </c>
      <c r="D199" s="49" t="str">
        <f>PROPER(VLOOKUP(C199,'Datenbank Holds'!B:C,2,FALSE))</f>
        <v>Bones 5</v>
      </c>
      <c r="E199" s="1">
        <f>SUM(HOLDS!G208:W208)</f>
        <v>0</v>
      </c>
      <c r="F199" s="5">
        <f>$E199*'Datenbank Holds'!H201</f>
        <v>0</v>
      </c>
      <c r="G199" s="5">
        <f>$E199*'Datenbank Holds'!I201</f>
        <v>0</v>
      </c>
      <c r="H199" s="5">
        <f>$E199*'Datenbank Holds'!J201</f>
        <v>0</v>
      </c>
      <c r="I199" s="5">
        <f>$E199*'Datenbank Holds'!K201</f>
        <v>0</v>
      </c>
      <c r="J199" s="5">
        <f>$E199*'Datenbank Holds'!L201</f>
        <v>0</v>
      </c>
      <c r="K199" s="5">
        <f>$E199*'Datenbank Holds'!M201</f>
        <v>0</v>
      </c>
      <c r="L199" s="5">
        <f>$E199*'Datenbank Holds'!N201</f>
        <v>0</v>
      </c>
      <c r="M199" s="5">
        <f>$E199*'Datenbank Holds'!O201</f>
        <v>0</v>
      </c>
      <c r="N199" s="5">
        <f>$E199*'Datenbank Holds'!P201</f>
        <v>0</v>
      </c>
      <c r="O199" s="5">
        <f>$E199*'Datenbank Holds'!Q201</f>
        <v>0</v>
      </c>
      <c r="P199" s="5">
        <f>$E199*'Datenbank Holds'!R201</f>
        <v>0</v>
      </c>
      <c r="Q199" s="5">
        <f>$E199*'Datenbank Holds'!S201</f>
        <v>0</v>
      </c>
      <c r="R199" s="5">
        <f>$E199*'Datenbank Holds'!T201</f>
        <v>0</v>
      </c>
      <c r="S199" s="5">
        <f>$E199*'Datenbank Holds'!U201</f>
        <v>0</v>
      </c>
      <c r="T199" s="5">
        <f>$E199*'Datenbank Holds'!V201</f>
        <v>0</v>
      </c>
      <c r="U199" s="5">
        <f>$E199*'Datenbank Holds'!W201</f>
        <v>0</v>
      </c>
      <c r="V199" s="5">
        <f>$E199*'Datenbank Holds'!X201</f>
        <v>0</v>
      </c>
      <c r="Y199">
        <f>HOLDS!G208*HOLDS!$E208</f>
        <v>0</v>
      </c>
      <c r="Z199">
        <f>HOLDS!H208*HOLDS!$E208</f>
        <v>0</v>
      </c>
      <c r="AA199">
        <f>HOLDS!I208*HOLDS!$E208</f>
        <v>0</v>
      </c>
      <c r="AB199">
        <f>HOLDS!J208*HOLDS!$E208</f>
        <v>0</v>
      </c>
      <c r="AC199">
        <f>HOLDS!K208*HOLDS!$E208</f>
        <v>0</v>
      </c>
      <c r="AD199">
        <f>HOLDS!L208*HOLDS!$E208</f>
        <v>0</v>
      </c>
      <c r="AE199">
        <f>HOLDS!M208*HOLDS!$E208</f>
        <v>0</v>
      </c>
      <c r="AF199">
        <f>HOLDS!N208*HOLDS!$E208</f>
        <v>0</v>
      </c>
      <c r="AG199">
        <f>HOLDS!O208*HOLDS!$E208</f>
        <v>0</v>
      </c>
      <c r="AH199">
        <f>HOLDS!P208*HOLDS!$E208</f>
        <v>0</v>
      </c>
      <c r="AI199">
        <f>HOLDS!Q208*HOLDS!$E208</f>
        <v>0</v>
      </c>
      <c r="AJ199">
        <f>HOLDS!R208*HOLDS!$E208</f>
        <v>0</v>
      </c>
      <c r="AK199">
        <f>HOLDS!S208*HOLDS!$E208</f>
        <v>0</v>
      </c>
      <c r="AL199">
        <f>HOLDS!T208*HOLDS!$E208</f>
        <v>0</v>
      </c>
      <c r="AM199">
        <f>HOLDS!U208*HOLDS!$E208</f>
        <v>0</v>
      </c>
      <c r="AN199">
        <f>HOLDS!V208*HOLDS!$E208</f>
        <v>0</v>
      </c>
      <c r="AO199">
        <f>HOLDS!W208*HOLDS!$E208</f>
        <v>0</v>
      </c>
      <c r="AR199">
        <f>SUM(HOLDS!G208:W208)*'Datenbank Holds'!AA201</f>
        <v>0</v>
      </c>
      <c r="AS199">
        <f>SUM(HOLDS!G208:W208)*'Datenbank Holds'!AC201</f>
        <v>0</v>
      </c>
      <c r="AV199">
        <f>SUM(HOLDS!G208:W208)*'Datenbank Holds'!AF201</f>
        <v>0</v>
      </c>
    </row>
    <row r="200" spans="2:48" ht="19.5" thickBot="1" x14ac:dyDescent="0.35">
      <c r="B200" t="str">
        <f>PROPER(VLOOKUP(C200,'Datenbank Holds'!B:AI,26,FALSE))</f>
        <v>255,85</v>
      </c>
      <c r="C200" s="120" t="s">
        <v>450</v>
      </c>
      <c r="D200" s="49" t="str">
        <f>PROPER(VLOOKUP(C200,'Datenbank Holds'!B:C,2,FALSE))</f>
        <v>Bones 5</v>
      </c>
      <c r="E200" s="1">
        <f>SUM(HOLDS!G209:W209)</f>
        <v>0</v>
      </c>
      <c r="F200" s="5">
        <f>$E200*'Datenbank Holds'!H202</f>
        <v>0</v>
      </c>
      <c r="G200" s="5">
        <f>$E200*'Datenbank Holds'!I202</f>
        <v>0</v>
      </c>
      <c r="H200" s="5">
        <f>$E200*'Datenbank Holds'!J202</f>
        <v>0</v>
      </c>
      <c r="I200" s="5">
        <f>$E200*'Datenbank Holds'!K202</f>
        <v>0</v>
      </c>
      <c r="J200" s="5">
        <f>$E200*'Datenbank Holds'!L202</f>
        <v>0</v>
      </c>
      <c r="K200" s="5">
        <f>$E200*'Datenbank Holds'!M202</f>
        <v>0</v>
      </c>
      <c r="L200" s="5">
        <f>$E200*'Datenbank Holds'!N202</f>
        <v>0</v>
      </c>
      <c r="M200" s="5">
        <f>$E200*'Datenbank Holds'!O202</f>
        <v>0</v>
      </c>
      <c r="N200" s="5">
        <f>$E200*'Datenbank Holds'!P202</f>
        <v>0</v>
      </c>
      <c r="O200" s="5">
        <f>$E200*'Datenbank Holds'!Q202</f>
        <v>0</v>
      </c>
      <c r="P200" s="5">
        <f>$E200*'Datenbank Holds'!R202</f>
        <v>0</v>
      </c>
      <c r="Q200" s="5">
        <f>$E200*'Datenbank Holds'!S202</f>
        <v>0</v>
      </c>
      <c r="R200" s="5">
        <f>$E200*'Datenbank Holds'!T202</f>
        <v>0</v>
      </c>
      <c r="S200" s="5">
        <f>$E200*'Datenbank Holds'!U202</f>
        <v>0</v>
      </c>
      <c r="T200" s="5">
        <f>$E200*'Datenbank Holds'!V202</f>
        <v>0</v>
      </c>
      <c r="U200" s="5">
        <f>$E200*'Datenbank Holds'!W202</f>
        <v>0</v>
      </c>
      <c r="V200" s="5">
        <f>$E200*'Datenbank Holds'!X202</f>
        <v>0</v>
      </c>
      <c r="Y200">
        <f>HOLDS!G209*HOLDS!$E209</f>
        <v>0</v>
      </c>
      <c r="Z200">
        <f>HOLDS!H209*HOLDS!$E209</f>
        <v>0</v>
      </c>
      <c r="AA200">
        <f>HOLDS!I209*HOLDS!$E209</f>
        <v>0</v>
      </c>
      <c r="AB200">
        <f>HOLDS!J209*HOLDS!$E209</f>
        <v>0</v>
      </c>
      <c r="AC200">
        <f>HOLDS!K209*HOLDS!$E209</f>
        <v>0</v>
      </c>
      <c r="AD200">
        <f>HOLDS!L209*HOLDS!$E209</f>
        <v>0</v>
      </c>
      <c r="AE200">
        <f>HOLDS!M209*HOLDS!$E209</f>
        <v>0</v>
      </c>
      <c r="AF200">
        <f>HOLDS!N209*HOLDS!$E209</f>
        <v>0</v>
      </c>
      <c r="AG200">
        <f>HOLDS!O209*HOLDS!$E209</f>
        <v>0</v>
      </c>
      <c r="AH200">
        <f>HOLDS!P209*HOLDS!$E209</f>
        <v>0</v>
      </c>
      <c r="AI200">
        <f>HOLDS!Q209*HOLDS!$E209</f>
        <v>0</v>
      </c>
      <c r="AJ200">
        <f>HOLDS!R209*HOLDS!$E209</f>
        <v>0</v>
      </c>
      <c r="AK200">
        <f>HOLDS!S209*HOLDS!$E209</f>
        <v>0</v>
      </c>
      <c r="AL200">
        <f>HOLDS!T209*HOLDS!$E209</f>
        <v>0</v>
      </c>
      <c r="AM200">
        <f>HOLDS!U209*HOLDS!$E209</f>
        <v>0</v>
      </c>
      <c r="AN200">
        <f>HOLDS!V209*HOLDS!$E209</f>
        <v>0</v>
      </c>
      <c r="AO200">
        <f>HOLDS!W209*HOLDS!$E209</f>
        <v>0</v>
      </c>
      <c r="AR200">
        <f>SUM(HOLDS!G209:W209)*'Datenbank Holds'!AA202</f>
        <v>0</v>
      </c>
      <c r="AS200">
        <f>SUM(HOLDS!G209:W209)*'Datenbank Holds'!AC202</f>
        <v>0</v>
      </c>
      <c r="AV200">
        <f>SUM(HOLDS!G209:W209)*'Datenbank Holds'!AF202</f>
        <v>0</v>
      </c>
    </row>
    <row r="201" spans="2:48" ht="19.5" thickBot="1" x14ac:dyDescent="0.35">
      <c r="B201" t="str">
        <f>PROPER(VLOOKUP(C201,'Datenbank Holds'!B:AI,26,FALSE))</f>
        <v>307,02</v>
      </c>
      <c r="C201" s="120" t="s">
        <v>451</v>
      </c>
      <c r="D201" s="49" t="str">
        <f>PROPER(VLOOKUP(C201,'Datenbank Holds'!B:C,2,FALSE))</f>
        <v>Bones 6</v>
      </c>
      <c r="E201" s="1">
        <f>SUM(HOLDS!G210:W210)</f>
        <v>0</v>
      </c>
      <c r="F201" s="5">
        <f>$E201*'Datenbank Holds'!H203</f>
        <v>0</v>
      </c>
      <c r="G201" s="5">
        <f>$E201*'Datenbank Holds'!I203</f>
        <v>0</v>
      </c>
      <c r="H201" s="5">
        <f>$E201*'Datenbank Holds'!J203</f>
        <v>0</v>
      </c>
      <c r="I201" s="5">
        <f>$E201*'Datenbank Holds'!K203</f>
        <v>0</v>
      </c>
      <c r="J201" s="5">
        <f>$E201*'Datenbank Holds'!L203</f>
        <v>0</v>
      </c>
      <c r="K201" s="5">
        <f>$E201*'Datenbank Holds'!M203</f>
        <v>0</v>
      </c>
      <c r="L201" s="5">
        <f>$E201*'Datenbank Holds'!N203</f>
        <v>0</v>
      </c>
      <c r="M201" s="5">
        <f>$E201*'Datenbank Holds'!O203</f>
        <v>0</v>
      </c>
      <c r="N201" s="5">
        <f>$E201*'Datenbank Holds'!P203</f>
        <v>0</v>
      </c>
      <c r="O201" s="5">
        <f>$E201*'Datenbank Holds'!Q203</f>
        <v>0</v>
      </c>
      <c r="P201" s="5">
        <f>$E201*'Datenbank Holds'!R203</f>
        <v>0</v>
      </c>
      <c r="Q201" s="5">
        <f>$E201*'Datenbank Holds'!S203</f>
        <v>0</v>
      </c>
      <c r="R201" s="5">
        <f>$E201*'Datenbank Holds'!T203</f>
        <v>0</v>
      </c>
      <c r="S201" s="5">
        <f>$E201*'Datenbank Holds'!U203</f>
        <v>0</v>
      </c>
      <c r="T201" s="5">
        <f>$E201*'Datenbank Holds'!V203</f>
        <v>0</v>
      </c>
      <c r="U201" s="5">
        <f>$E201*'Datenbank Holds'!W203</f>
        <v>0</v>
      </c>
      <c r="V201" s="5">
        <f>$E201*'Datenbank Holds'!X203</f>
        <v>0</v>
      </c>
      <c r="Y201">
        <f>HOLDS!G210*HOLDS!$E210</f>
        <v>0</v>
      </c>
      <c r="Z201">
        <f>HOLDS!H210*HOLDS!$E210</f>
        <v>0</v>
      </c>
      <c r="AA201">
        <f>HOLDS!I210*HOLDS!$E210</f>
        <v>0</v>
      </c>
      <c r="AB201">
        <f>HOLDS!J210*HOLDS!$E210</f>
        <v>0</v>
      </c>
      <c r="AC201">
        <f>HOLDS!K210*HOLDS!$E210</f>
        <v>0</v>
      </c>
      <c r="AD201">
        <f>HOLDS!L210*HOLDS!$E210</f>
        <v>0</v>
      </c>
      <c r="AE201">
        <f>HOLDS!M210*HOLDS!$E210</f>
        <v>0</v>
      </c>
      <c r="AF201">
        <f>HOLDS!N210*HOLDS!$E210</f>
        <v>0</v>
      </c>
      <c r="AG201">
        <f>HOLDS!O210*HOLDS!$E210</f>
        <v>0</v>
      </c>
      <c r="AH201">
        <f>HOLDS!P210*HOLDS!$E210</f>
        <v>0</v>
      </c>
      <c r="AI201">
        <f>HOLDS!Q210*HOLDS!$E210</f>
        <v>0</v>
      </c>
      <c r="AJ201">
        <f>HOLDS!R210*HOLDS!$E210</f>
        <v>0</v>
      </c>
      <c r="AK201">
        <f>HOLDS!S210*HOLDS!$E210</f>
        <v>0</v>
      </c>
      <c r="AL201">
        <f>HOLDS!T210*HOLDS!$E210</f>
        <v>0</v>
      </c>
      <c r="AM201">
        <f>HOLDS!U210*HOLDS!$E210</f>
        <v>0</v>
      </c>
      <c r="AN201">
        <f>HOLDS!V210*HOLDS!$E210</f>
        <v>0</v>
      </c>
      <c r="AO201">
        <f>HOLDS!W210*HOLDS!$E210</f>
        <v>0</v>
      </c>
      <c r="AR201">
        <f>SUM(HOLDS!G210:W210)*'Datenbank Holds'!AA203</f>
        <v>0</v>
      </c>
      <c r="AS201">
        <f>SUM(HOLDS!G210:W210)*'Datenbank Holds'!AC203</f>
        <v>0</v>
      </c>
      <c r="AV201">
        <f>SUM(HOLDS!G210:W210)*'Datenbank Holds'!AF203</f>
        <v>0</v>
      </c>
    </row>
    <row r="202" spans="2:48" ht="19.5" thickBot="1" x14ac:dyDescent="0.35">
      <c r="B202" t="str">
        <f>PROPER(VLOOKUP(C202,'Datenbank Holds'!B:AI,26,FALSE))</f>
        <v>255,85</v>
      </c>
      <c r="C202" s="120" t="s">
        <v>452</v>
      </c>
      <c r="D202" s="49" t="str">
        <f>PROPER(VLOOKUP(C202,'Datenbank Holds'!B:C,2,FALSE))</f>
        <v>Bones 6</v>
      </c>
      <c r="E202" s="1">
        <f>SUM(HOLDS!G211:W211)</f>
        <v>0</v>
      </c>
      <c r="F202" s="5">
        <f>$E202*'Datenbank Holds'!H204</f>
        <v>0</v>
      </c>
      <c r="G202" s="5">
        <f>$E202*'Datenbank Holds'!I204</f>
        <v>0</v>
      </c>
      <c r="H202" s="5">
        <f>$E202*'Datenbank Holds'!J204</f>
        <v>0</v>
      </c>
      <c r="I202" s="5">
        <f>$E202*'Datenbank Holds'!K204</f>
        <v>0</v>
      </c>
      <c r="J202" s="5">
        <f>$E202*'Datenbank Holds'!L204</f>
        <v>0</v>
      </c>
      <c r="K202" s="5">
        <f>$E202*'Datenbank Holds'!M204</f>
        <v>0</v>
      </c>
      <c r="L202" s="5">
        <f>$E202*'Datenbank Holds'!N204</f>
        <v>0</v>
      </c>
      <c r="M202" s="5">
        <f>$E202*'Datenbank Holds'!O204</f>
        <v>0</v>
      </c>
      <c r="N202" s="5">
        <f>$E202*'Datenbank Holds'!P204</f>
        <v>0</v>
      </c>
      <c r="O202" s="5">
        <f>$E202*'Datenbank Holds'!Q204</f>
        <v>0</v>
      </c>
      <c r="P202" s="5">
        <f>$E202*'Datenbank Holds'!R204</f>
        <v>0</v>
      </c>
      <c r="Q202" s="5">
        <f>$E202*'Datenbank Holds'!S204</f>
        <v>0</v>
      </c>
      <c r="R202" s="5">
        <f>$E202*'Datenbank Holds'!T204</f>
        <v>0</v>
      </c>
      <c r="S202" s="5">
        <f>$E202*'Datenbank Holds'!U204</f>
        <v>0</v>
      </c>
      <c r="T202" s="5">
        <f>$E202*'Datenbank Holds'!V204</f>
        <v>0</v>
      </c>
      <c r="U202" s="5">
        <f>$E202*'Datenbank Holds'!W204</f>
        <v>0</v>
      </c>
      <c r="V202" s="5">
        <f>$E202*'Datenbank Holds'!X204</f>
        <v>0</v>
      </c>
      <c r="Y202">
        <f>HOLDS!G211*HOLDS!$E211</f>
        <v>0</v>
      </c>
      <c r="Z202">
        <f>HOLDS!H211*HOLDS!$E211</f>
        <v>0</v>
      </c>
      <c r="AA202">
        <f>HOLDS!I211*HOLDS!$E211</f>
        <v>0</v>
      </c>
      <c r="AB202">
        <f>HOLDS!J211*HOLDS!$E211</f>
        <v>0</v>
      </c>
      <c r="AC202">
        <f>HOLDS!K211*HOLDS!$E211</f>
        <v>0</v>
      </c>
      <c r="AD202">
        <f>HOLDS!L211*HOLDS!$E211</f>
        <v>0</v>
      </c>
      <c r="AE202">
        <f>HOLDS!M211*HOLDS!$E211</f>
        <v>0</v>
      </c>
      <c r="AF202">
        <f>HOLDS!N211*HOLDS!$E211</f>
        <v>0</v>
      </c>
      <c r="AG202">
        <f>HOLDS!O211*HOLDS!$E211</f>
        <v>0</v>
      </c>
      <c r="AH202">
        <f>HOLDS!P211*HOLDS!$E211</f>
        <v>0</v>
      </c>
      <c r="AI202">
        <f>HOLDS!Q211*HOLDS!$E211</f>
        <v>0</v>
      </c>
      <c r="AJ202">
        <f>HOLDS!R211*HOLDS!$E211</f>
        <v>0</v>
      </c>
      <c r="AK202">
        <f>HOLDS!S211*HOLDS!$E211</f>
        <v>0</v>
      </c>
      <c r="AL202">
        <f>HOLDS!T211*HOLDS!$E211</f>
        <v>0</v>
      </c>
      <c r="AM202">
        <f>HOLDS!U211*HOLDS!$E211</f>
        <v>0</v>
      </c>
      <c r="AN202">
        <f>HOLDS!V211*HOLDS!$E211</f>
        <v>0</v>
      </c>
      <c r="AO202">
        <f>HOLDS!W211*HOLDS!$E211</f>
        <v>0</v>
      </c>
      <c r="AR202">
        <f>SUM(HOLDS!G211:W211)*'Datenbank Holds'!AA204</f>
        <v>0</v>
      </c>
      <c r="AS202">
        <f>SUM(HOLDS!G211:W211)*'Datenbank Holds'!AC204</f>
        <v>0</v>
      </c>
      <c r="AV202">
        <f>SUM(HOLDS!G211:W211)*'Datenbank Holds'!AF204</f>
        <v>0</v>
      </c>
    </row>
    <row r="203" spans="2:48" ht="19.5" thickBot="1" x14ac:dyDescent="0.35">
      <c r="B203" t="str">
        <f>PROPER(VLOOKUP(C203,'Datenbank Holds'!B:AI,26,FALSE))</f>
        <v>282,03</v>
      </c>
      <c r="C203" s="120" t="s">
        <v>453</v>
      </c>
      <c r="D203" s="49" t="str">
        <f>PROPER(VLOOKUP(C203,'Datenbank Holds'!B:C,2,FALSE))</f>
        <v>Bones 7</v>
      </c>
      <c r="E203" s="1">
        <f>SUM(HOLDS!G212:W212)</f>
        <v>0</v>
      </c>
      <c r="F203" s="5">
        <f>$E203*'Datenbank Holds'!H205</f>
        <v>0</v>
      </c>
      <c r="G203" s="5">
        <f>$E203*'Datenbank Holds'!I205</f>
        <v>0</v>
      </c>
      <c r="H203" s="5">
        <f>$E203*'Datenbank Holds'!J205</f>
        <v>0</v>
      </c>
      <c r="I203" s="5">
        <f>$E203*'Datenbank Holds'!K205</f>
        <v>0</v>
      </c>
      <c r="J203" s="5">
        <f>$E203*'Datenbank Holds'!L205</f>
        <v>0</v>
      </c>
      <c r="K203" s="5">
        <f>$E203*'Datenbank Holds'!M205</f>
        <v>0</v>
      </c>
      <c r="L203" s="5">
        <f>$E203*'Datenbank Holds'!N205</f>
        <v>0</v>
      </c>
      <c r="M203" s="5">
        <f>$E203*'Datenbank Holds'!O205</f>
        <v>0</v>
      </c>
      <c r="N203" s="5">
        <f>$E203*'Datenbank Holds'!P205</f>
        <v>0</v>
      </c>
      <c r="O203" s="5">
        <f>$E203*'Datenbank Holds'!Q205</f>
        <v>0</v>
      </c>
      <c r="P203" s="5">
        <f>$E203*'Datenbank Holds'!R205</f>
        <v>0</v>
      </c>
      <c r="Q203" s="5">
        <f>$E203*'Datenbank Holds'!S205</f>
        <v>0</v>
      </c>
      <c r="R203" s="5">
        <f>$E203*'Datenbank Holds'!T205</f>
        <v>0</v>
      </c>
      <c r="S203" s="5">
        <f>$E203*'Datenbank Holds'!U205</f>
        <v>0</v>
      </c>
      <c r="T203" s="5">
        <f>$E203*'Datenbank Holds'!V205</f>
        <v>0</v>
      </c>
      <c r="U203" s="5">
        <f>$E203*'Datenbank Holds'!W205</f>
        <v>0</v>
      </c>
      <c r="V203" s="5">
        <f>$E203*'Datenbank Holds'!X205</f>
        <v>0</v>
      </c>
      <c r="Y203">
        <f>HOLDS!G212*HOLDS!$E212</f>
        <v>0</v>
      </c>
      <c r="Z203">
        <f>HOLDS!H212*HOLDS!$E212</f>
        <v>0</v>
      </c>
      <c r="AA203">
        <f>HOLDS!I212*HOLDS!$E212</f>
        <v>0</v>
      </c>
      <c r="AB203">
        <f>HOLDS!J212*HOLDS!$E212</f>
        <v>0</v>
      </c>
      <c r="AC203">
        <f>HOLDS!K212*HOLDS!$E212</f>
        <v>0</v>
      </c>
      <c r="AD203">
        <f>HOLDS!L212*HOLDS!$E212</f>
        <v>0</v>
      </c>
      <c r="AE203">
        <f>HOLDS!M212*HOLDS!$E212</f>
        <v>0</v>
      </c>
      <c r="AF203">
        <f>HOLDS!N212*HOLDS!$E212</f>
        <v>0</v>
      </c>
      <c r="AG203">
        <f>HOLDS!O212*HOLDS!$E212</f>
        <v>0</v>
      </c>
      <c r="AH203">
        <f>HOLDS!P212*HOLDS!$E212</f>
        <v>0</v>
      </c>
      <c r="AI203">
        <f>HOLDS!Q212*HOLDS!$E212</f>
        <v>0</v>
      </c>
      <c r="AJ203">
        <f>HOLDS!R212*HOLDS!$E212</f>
        <v>0</v>
      </c>
      <c r="AK203">
        <f>HOLDS!S212*HOLDS!$E212</f>
        <v>0</v>
      </c>
      <c r="AL203">
        <f>HOLDS!T212*HOLDS!$E212</f>
        <v>0</v>
      </c>
      <c r="AM203">
        <f>HOLDS!U212*HOLDS!$E212</f>
        <v>0</v>
      </c>
      <c r="AN203">
        <f>HOLDS!V212*HOLDS!$E212</f>
        <v>0</v>
      </c>
      <c r="AO203">
        <f>HOLDS!W212*HOLDS!$E212</f>
        <v>0</v>
      </c>
      <c r="AR203">
        <f>SUM(HOLDS!G212:W212)*'Datenbank Holds'!AA205</f>
        <v>0</v>
      </c>
      <c r="AS203">
        <f>SUM(HOLDS!G212:W212)*'Datenbank Holds'!AC205</f>
        <v>0</v>
      </c>
      <c r="AV203">
        <f>SUM(HOLDS!G212:W212)*'Datenbank Holds'!AF205</f>
        <v>0</v>
      </c>
    </row>
    <row r="204" spans="2:48" ht="19.5" thickBot="1" x14ac:dyDescent="0.35">
      <c r="B204" t="str">
        <f>PROPER(VLOOKUP(C204,'Datenbank Holds'!B:AI,26,FALSE))</f>
        <v>233,24</v>
      </c>
      <c r="C204" s="120" t="s">
        <v>454</v>
      </c>
      <c r="D204" s="49" t="str">
        <f>PROPER(VLOOKUP(C204,'Datenbank Holds'!B:C,2,FALSE))</f>
        <v>Bones 7</v>
      </c>
      <c r="E204" s="1">
        <f>SUM(HOLDS!G213:W213)</f>
        <v>0</v>
      </c>
      <c r="F204" s="5">
        <f>$E204*'Datenbank Holds'!H206</f>
        <v>0</v>
      </c>
      <c r="G204" s="5">
        <f>$E204*'Datenbank Holds'!I206</f>
        <v>0</v>
      </c>
      <c r="H204" s="5">
        <f>$E204*'Datenbank Holds'!J206</f>
        <v>0</v>
      </c>
      <c r="I204" s="5">
        <f>$E204*'Datenbank Holds'!K206</f>
        <v>0</v>
      </c>
      <c r="J204" s="5">
        <f>$E204*'Datenbank Holds'!L206</f>
        <v>0</v>
      </c>
      <c r="K204" s="5">
        <f>$E204*'Datenbank Holds'!M206</f>
        <v>0</v>
      </c>
      <c r="L204" s="5">
        <f>$E204*'Datenbank Holds'!N206</f>
        <v>0</v>
      </c>
      <c r="M204" s="5">
        <f>$E204*'Datenbank Holds'!O206</f>
        <v>0</v>
      </c>
      <c r="N204" s="5">
        <f>$E204*'Datenbank Holds'!P206</f>
        <v>0</v>
      </c>
      <c r="O204" s="5">
        <f>$E204*'Datenbank Holds'!Q206</f>
        <v>0</v>
      </c>
      <c r="P204" s="5">
        <f>$E204*'Datenbank Holds'!R206</f>
        <v>0</v>
      </c>
      <c r="Q204" s="5">
        <f>$E204*'Datenbank Holds'!S206</f>
        <v>0</v>
      </c>
      <c r="R204" s="5">
        <f>$E204*'Datenbank Holds'!T206</f>
        <v>0</v>
      </c>
      <c r="S204" s="5">
        <f>$E204*'Datenbank Holds'!U206</f>
        <v>0</v>
      </c>
      <c r="T204" s="5">
        <f>$E204*'Datenbank Holds'!V206</f>
        <v>0</v>
      </c>
      <c r="U204" s="5">
        <f>$E204*'Datenbank Holds'!W206</f>
        <v>0</v>
      </c>
      <c r="V204" s="5">
        <f>$E204*'Datenbank Holds'!X206</f>
        <v>0</v>
      </c>
      <c r="Y204">
        <f>HOLDS!G213*HOLDS!$E213</f>
        <v>0</v>
      </c>
      <c r="Z204">
        <f>HOLDS!H213*HOLDS!$E213</f>
        <v>0</v>
      </c>
      <c r="AA204">
        <f>HOLDS!I213*HOLDS!$E213</f>
        <v>0</v>
      </c>
      <c r="AB204">
        <f>HOLDS!J213*HOLDS!$E213</f>
        <v>0</v>
      </c>
      <c r="AC204">
        <f>HOLDS!K213*HOLDS!$E213</f>
        <v>0</v>
      </c>
      <c r="AD204">
        <f>HOLDS!L213*HOLDS!$E213</f>
        <v>0</v>
      </c>
      <c r="AE204">
        <f>HOLDS!M213*HOLDS!$E213</f>
        <v>0</v>
      </c>
      <c r="AF204">
        <f>HOLDS!N213*HOLDS!$E213</f>
        <v>0</v>
      </c>
      <c r="AG204">
        <f>HOLDS!O213*HOLDS!$E213</f>
        <v>0</v>
      </c>
      <c r="AH204">
        <f>HOLDS!P213*HOLDS!$E213</f>
        <v>0</v>
      </c>
      <c r="AI204">
        <f>HOLDS!Q213*HOLDS!$E213</f>
        <v>0</v>
      </c>
      <c r="AJ204">
        <f>HOLDS!R213*HOLDS!$E213</f>
        <v>0</v>
      </c>
      <c r="AK204">
        <f>HOLDS!S213*HOLDS!$E213</f>
        <v>0</v>
      </c>
      <c r="AL204">
        <f>HOLDS!T213*HOLDS!$E213</f>
        <v>0</v>
      </c>
      <c r="AM204">
        <f>HOLDS!U213*HOLDS!$E213</f>
        <v>0</v>
      </c>
      <c r="AN204">
        <f>HOLDS!V213*HOLDS!$E213</f>
        <v>0</v>
      </c>
      <c r="AO204">
        <f>HOLDS!W213*HOLDS!$E213</f>
        <v>0</v>
      </c>
      <c r="AR204">
        <f>SUM(HOLDS!G213:W213)*'Datenbank Holds'!AA206</f>
        <v>0</v>
      </c>
      <c r="AS204">
        <f>SUM(HOLDS!G213:W213)*'Datenbank Holds'!AC206</f>
        <v>0</v>
      </c>
      <c r="AV204">
        <f>SUM(HOLDS!G213:W213)*'Datenbank Holds'!AF206</f>
        <v>0</v>
      </c>
    </row>
    <row r="205" spans="2:48" ht="19.5" thickBot="1" x14ac:dyDescent="0.35">
      <c r="B205" t="str">
        <f>PROPER(VLOOKUP(C205,'Datenbank Holds'!B:AI,26,FALSE))</f>
        <v>265,37</v>
      </c>
      <c r="C205" s="120" t="s">
        <v>455</v>
      </c>
      <c r="D205" s="49" t="str">
        <f>PROPER(VLOOKUP(C205,'Datenbank Holds'!B:C,2,FALSE))</f>
        <v>Bones 8</v>
      </c>
      <c r="E205" s="1">
        <f>SUM(HOLDS!G214:W214)</f>
        <v>0</v>
      </c>
      <c r="F205" s="5">
        <f>$E205*'Datenbank Holds'!H207</f>
        <v>0</v>
      </c>
      <c r="G205" s="5">
        <f>$E205*'Datenbank Holds'!I207</f>
        <v>0</v>
      </c>
      <c r="H205" s="5">
        <f>$E205*'Datenbank Holds'!J207</f>
        <v>0</v>
      </c>
      <c r="I205" s="5">
        <f>$E205*'Datenbank Holds'!K207</f>
        <v>0</v>
      </c>
      <c r="J205" s="5">
        <f>$E205*'Datenbank Holds'!L207</f>
        <v>0</v>
      </c>
      <c r="K205" s="5">
        <f>$E205*'Datenbank Holds'!M207</f>
        <v>0</v>
      </c>
      <c r="L205" s="5">
        <f>$E205*'Datenbank Holds'!N207</f>
        <v>0</v>
      </c>
      <c r="M205" s="5">
        <f>$E205*'Datenbank Holds'!O207</f>
        <v>0</v>
      </c>
      <c r="N205" s="5">
        <f>$E205*'Datenbank Holds'!P207</f>
        <v>0</v>
      </c>
      <c r="O205" s="5">
        <f>$E205*'Datenbank Holds'!Q207</f>
        <v>0</v>
      </c>
      <c r="P205" s="5">
        <f>$E205*'Datenbank Holds'!R207</f>
        <v>0</v>
      </c>
      <c r="Q205" s="5">
        <f>$E205*'Datenbank Holds'!S207</f>
        <v>0</v>
      </c>
      <c r="R205" s="5">
        <f>$E205*'Datenbank Holds'!T207</f>
        <v>0</v>
      </c>
      <c r="S205" s="5">
        <f>$E205*'Datenbank Holds'!U207</f>
        <v>0</v>
      </c>
      <c r="T205" s="5">
        <f>$E205*'Datenbank Holds'!V207</f>
        <v>0</v>
      </c>
      <c r="U205" s="5">
        <f>$E205*'Datenbank Holds'!W207</f>
        <v>0</v>
      </c>
      <c r="V205" s="5">
        <f>$E205*'Datenbank Holds'!X207</f>
        <v>0</v>
      </c>
      <c r="Y205">
        <f>HOLDS!G214*HOLDS!$E214</f>
        <v>0</v>
      </c>
      <c r="Z205">
        <f>HOLDS!H214*HOLDS!$E214</f>
        <v>0</v>
      </c>
      <c r="AA205">
        <f>HOLDS!I214*HOLDS!$E214</f>
        <v>0</v>
      </c>
      <c r="AB205">
        <f>HOLDS!J214*HOLDS!$E214</f>
        <v>0</v>
      </c>
      <c r="AC205">
        <f>HOLDS!K214*HOLDS!$E214</f>
        <v>0</v>
      </c>
      <c r="AD205">
        <f>HOLDS!L214*HOLDS!$E214</f>
        <v>0</v>
      </c>
      <c r="AE205">
        <f>HOLDS!M214*HOLDS!$E214</f>
        <v>0</v>
      </c>
      <c r="AF205">
        <f>HOLDS!N214*HOLDS!$E214</f>
        <v>0</v>
      </c>
      <c r="AG205">
        <f>HOLDS!O214*HOLDS!$E214</f>
        <v>0</v>
      </c>
      <c r="AH205">
        <f>HOLDS!P214*HOLDS!$E214</f>
        <v>0</v>
      </c>
      <c r="AI205">
        <f>HOLDS!Q214*HOLDS!$E214</f>
        <v>0</v>
      </c>
      <c r="AJ205">
        <f>HOLDS!R214*HOLDS!$E214</f>
        <v>0</v>
      </c>
      <c r="AK205">
        <f>HOLDS!S214*HOLDS!$E214</f>
        <v>0</v>
      </c>
      <c r="AL205">
        <f>HOLDS!T214*HOLDS!$E214</f>
        <v>0</v>
      </c>
      <c r="AM205">
        <f>HOLDS!U214*HOLDS!$E214</f>
        <v>0</v>
      </c>
      <c r="AN205">
        <f>HOLDS!V214*HOLDS!$E214</f>
        <v>0</v>
      </c>
      <c r="AO205">
        <f>HOLDS!W214*HOLDS!$E214</f>
        <v>0</v>
      </c>
      <c r="AR205">
        <f>SUM(HOLDS!G214:W214)*'Datenbank Holds'!AA207</f>
        <v>0</v>
      </c>
      <c r="AS205">
        <f>SUM(HOLDS!G214:W214)*'Datenbank Holds'!AC207</f>
        <v>0</v>
      </c>
      <c r="AV205">
        <f>SUM(HOLDS!G214:W214)*'Datenbank Holds'!AF207</f>
        <v>0</v>
      </c>
    </row>
    <row r="206" spans="2:48" ht="19.5" thickBot="1" x14ac:dyDescent="0.35">
      <c r="B206" t="str">
        <f>PROPER(VLOOKUP(C206,'Datenbank Holds'!B:AI,26,FALSE))</f>
        <v>221,34</v>
      </c>
      <c r="C206" s="120" t="s">
        <v>456</v>
      </c>
      <c r="D206" s="49" t="str">
        <f>PROPER(VLOOKUP(C206,'Datenbank Holds'!B:C,2,FALSE))</f>
        <v>Bones 8</v>
      </c>
      <c r="E206" s="1">
        <f>SUM(HOLDS!G215:W215)</f>
        <v>0</v>
      </c>
      <c r="F206" s="5">
        <f>$E206*'Datenbank Holds'!H208</f>
        <v>0</v>
      </c>
      <c r="G206" s="5">
        <f>$E206*'Datenbank Holds'!I208</f>
        <v>0</v>
      </c>
      <c r="H206" s="5">
        <f>$E206*'Datenbank Holds'!J208</f>
        <v>0</v>
      </c>
      <c r="I206" s="5">
        <f>$E206*'Datenbank Holds'!K208</f>
        <v>0</v>
      </c>
      <c r="J206" s="5">
        <f>$E206*'Datenbank Holds'!L208</f>
        <v>0</v>
      </c>
      <c r="K206" s="5">
        <f>$E206*'Datenbank Holds'!M208</f>
        <v>0</v>
      </c>
      <c r="L206" s="5">
        <f>$E206*'Datenbank Holds'!N208</f>
        <v>0</v>
      </c>
      <c r="M206" s="5">
        <f>$E206*'Datenbank Holds'!O208</f>
        <v>0</v>
      </c>
      <c r="N206" s="5">
        <f>$E206*'Datenbank Holds'!P208</f>
        <v>0</v>
      </c>
      <c r="O206" s="5">
        <f>$E206*'Datenbank Holds'!Q208</f>
        <v>0</v>
      </c>
      <c r="P206" s="5">
        <f>$E206*'Datenbank Holds'!R208</f>
        <v>0</v>
      </c>
      <c r="Q206" s="5">
        <f>$E206*'Datenbank Holds'!S208</f>
        <v>0</v>
      </c>
      <c r="R206" s="5">
        <f>$E206*'Datenbank Holds'!T208</f>
        <v>0</v>
      </c>
      <c r="S206" s="5">
        <f>$E206*'Datenbank Holds'!U208</f>
        <v>0</v>
      </c>
      <c r="T206" s="5">
        <f>$E206*'Datenbank Holds'!V208</f>
        <v>0</v>
      </c>
      <c r="U206" s="5">
        <f>$E206*'Datenbank Holds'!W208</f>
        <v>0</v>
      </c>
      <c r="V206" s="5">
        <f>$E206*'Datenbank Holds'!X208</f>
        <v>0</v>
      </c>
      <c r="Y206">
        <f>HOLDS!G215*HOLDS!$E215</f>
        <v>0</v>
      </c>
      <c r="Z206">
        <f>HOLDS!H215*HOLDS!$E215</f>
        <v>0</v>
      </c>
      <c r="AA206">
        <f>HOLDS!I215*HOLDS!$E215</f>
        <v>0</v>
      </c>
      <c r="AB206">
        <f>HOLDS!J215*HOLDS!$E215</f>
        <v>0</v>
      </c>
      <c r="AC206">
        <f>HOLDS!K215*HOLDS!$E215</f>
        <v>0</v>
      </c>
      <c r="AD206">
        <f>HOLDS!L215*HOLDS!$E215</f>
        <v>0</v>
      </c>
      <c r="AE206">
        <f>HOLDS!M215*HOLDS!$E215</f>
        <v>0</v>
      </c>
      <c r="AF206">
        <f>HOLDS!N215*HOLDS!$E215</f>
        <v>0</v>
      </c>
      <c r="AG206">
        <f>HOLDS!O215*HOLDS!$E215</f>
        <v>0</v>
      </c>
      <c r="AH206">
        <f>HOLDS!P215*HOLDS!$E215</f>
        <v>0</v>
      </c>
      <c r="AI206">
        <f>HOLDS!Q215*HOLDS!$E215</f>
        <v>0</v>
      </c>
      <c r="AJ206">
        <f>HOLDS!R215*HOLDS!$E215</f>
        <v>0</v>
      </c>
      <c r="AK206">
        <f>HOLDS!S215*HOLDS!$E215</f>
        <v>0</v>
      </c>
      <c r="AL206">
        <f>HOLDS!T215*HOLDS!$E215</f>
        <v>0</v>
      </c>
      <c r="AM206">
        <f>HOLDS!U215*HOLDS!$E215</f>
        <v>0</v>
      </c>
      <c r="AN206">
        <f>HOLDS!V215*HOLDS!$E215</f>
        <v>0</v>
      </c>
      <c r="AO206">
        <f>HOLDS!W215*HOLDS!$E215</f>
        <v>0</v>
      </c>
      <c r="AR206">
        <f>SUM(HOLDS!G215:W215)*'Datenbank Holds'!AA208</f>
        <v>0</v>
      </c>
      <c r="AS206">
        <f>SUM(HOLDS!G215:W215)*'Datenbank Holds'!AC208</f>
        <v>0</v>
      </c>
      <c r="AV206">
        <f>SUM(HOLDS!G215:W215)*'Datenbank Holds'!AF208</f>
        <v>0</v>
      </c>
    </row>
    <row r="207" spans="2:48" ht="19.5" thickBot="1" x14ac:dyDescent="0.35">
      <c r="B207" t="str">
        <f>PROPER(VLOOKUP(C207,'Datenbank Holds'!B:AI,26,FALSE))</f>
        <v>265,37</v>
      </c>
      <c r="C207" s="120" t="s">
        <v>457</v>
      </c>
      <c r="D207" s="49" t="str">
        <f>PROPER(VLOOKUP(C207,'Datenbank Holds'!B:C,2,FALSE))</f>
        <v>Bones 9</v>
      </c>
      <c r="E207" s="1">
        <f>SUM(HOLDS!G216:W216)</f>
        <v>0</v>
      </c>
      <c r="F207" s="5">
        <f>$E207*'Datenbank Holds'!H209</f>
        <v>0</v>
      </c>
      <c r="G207" s="5">
        <f>$E207*'Datenbank Holds'!I209</f>
        <v>0</v>
      </c>
      <c r="H207" s="5">
        <f>$E207*'Datenbank Holds'!J209</f>
        <v>0</v>
      </c>
      <c r="I207" s="5">
        <f>$E207*'Datenbank Holds'!K209</f>
        <v>0</v>
      </c>
      <c r="J207" s="5">
        <f>$E207*'Datenbank Holds'!L209</f>
        <v>0</v>
      </c>
      <c r="K207" s="5">
        <f>$E207*'Datenbank Holds'!M209</f>
        <v>0</v>
      </c>
      <c r="L207" s="5">
        <f>$E207*'Datenbank Holds'!N209</f>
        <v>0</v>
      </c>
      <c r="M207" s="5">
        <f>$E207*'Datenbank Holds'!O209</f>
        <v>0</v>
      </c>
      <c r="N207" s="5">
        <f>$E207*'Datenbank Holds'!P209</f>
        <v>0</v>
      </c>
      <c r="O207" s="5">
        <f>$E207*'Datenbank Holds'!Q209</f>
        <v>0</v>
      </c>
      <c r="P207" s="5">
        <f>$E207*'Datenbank Holds'!R209</f>
        <v>0</v>
      </c>
      <c r="Q207" s="5">
        <f>$E207*'Datenbank Holds'!S209</f>
        <v>0</v>
      </c>
      <c r="R207" s="5">
        <f>$E207*'Datenbank Holds'!T209</f>
        <v>0</v>
      </c>
      <c r="S207" s="5">
        <f>$E207*'Datenbank Holds'!U209</f>
        <v>0</v>
      </c>
      <c r="T207" s="5">
        <f>$E207*'Datenbank Holds'!V209</f>
        <v>0</v>
      </c>
      <c r="U207" s="5">
        <f>$E207*'Datenbank Holds'!W209</f>
        <v>0</v>
      </c>
      <c r="V207" s="5">
        <f>$E207*'Datenbank Holds'!X209</f>
        <v>0</v>
      </c>
      <c r="Y207">
        <f>HOLDS!G216*HOLDS!$E216</f>
        <v>0</v>
      </c>
      <c r="Z207">
        <f>HOLDS!H216*HOLDS!$E216</f>
        <v>0</v>
      </c>
      <c r="AA207">
        <f>HOLDS!I216*HOLDS!$E216</f>
        <v>0</v>
      </c>
      <c r="AB207">
        <f>HOLDS!J216*HOLDS!$E216</f>
        <v>0</v>
      </c>
      <c r="AC207">
        <f>HOLDS!K216*HOLDS!$E216</f>
        <v>0</v>
      </c>
      <c r="AD207">
        <f>HOLDS!L216*HOLDS!$E216</f>
        <v>0</v>
      </c>
      <c r="AE207">
        <f>HOLDS!M216*HOLDS!$E216</f>
        <v>0</v>
      </c>
      <c r="AF207">
        <f>HOLDS!N216*HOLDS!$E216</f>
        <v>0</v>
      </c>
      <c r="AG207">
        <f>HOLDS!O216*HOLDS!$E216</f>
        <v>0</v>
      </c>
      <c r="AH207">
        <f>HOLDS!P216*HOLDS!$E216</f>
        <v>0</v>
      </c>
      <c r="AI207">
        <f>HOLDS!Q216*HOLDS!$E216</f>
        <v>0</v>
      </c>
      <c r="AJ207">
        <f>HOLDS!R216*HOLDS!$E216</f>
        <v>0</v>
      </c>
      <c r="AK207">
        <f>HOLDS!S216*HOLDS!$E216</f>
        <v>0</v>
      </c>
      <c r="AL207">
        <f>HOLDS!T216*HOLDS!$E216</f>
        <v>0</v>
      </c>
      <c r="AM207">
        <f>HOLDS!U216*HOLDS!$E216</f>
        <v>0</v>
      </c>
      <c r="AN207">
        <f>HOLDS!V216*HOLDS!$E216</f>
        <v>0</v>
      </c>
      <c r="AO207">
        <f>HOLDS!W216*HOLDS!$E216</f>
        <v>0</v>
      </c>
      <c r="AR207">
        <f>SUM(HOLDS!G216:W216)*'Datenbank Holds'!AA209</f>
        <v>0</v>
      </c>
      <c r="AS207">
        <f>SUM(HOLDS!G216:W216)*'Datenbank Holds'!AC209</f>
        <v>0</v>
      </c>
      <c r="AV207">
        <f>SUM(HOLDS!G216:W216)*'Datenbank Holds'!AF209</f>
        <v>0</v>
      </c>
    </row>
    <row r="208" spans="2:48" ht="19.5" thickBot="1" x14ac:dyDescent="0.35">
      <c r="B208" t="str">
        <f>PROPER(VLOOKUP(C208,'Datenbank Holds'!B:AI,26,FALSE))</f>
        <v>221,34</v>
      </c>
      <c r="C208" s="120" t="s">
        <v>458</v>
      </c>
      <c r="D208" s="49" t="str">
        <f>PROPER(VLOOKUP(C208,'Datenbank Holds'!B:C,2,FALSE))</f>
        <v>Bones 9</v>
      </c>
      <c r="E208" s="1">
        <f>SUM(HOLDS!G217:W217)</f>
        <v>0</v>
      </c>
      <c r="F208" s="5">
        <f>$E208*'Datenbank Holds'!H210</f>
        <v>0</v>
      </c>
      <c r="G208" s="5">
        <f>$E208*'Datenbank Holds'!I210</f>
        <v>0</v>
      </c>
      <c r="H208" s="5">
        <f>$E208*'Datenbank Holds'!J210</f>
        <v>0</v>
      </c>
      <c r="I208" s="5">
        <f>$E208*'Datenbank Holds'!K210</f>
        <v>0</v>
      </c>
      <c r="J208" s="5">
        <f>$E208*'Datenbank Holds'!L210</f>
        <v>0</v>
      </c>
      <c r="K208" s="5">
        <f>$E208*'Datenbank Holds'!M210</f>
        <v>0</v>
      </c>
      <c r="L208" s="5">
        <f>$E208*'Datenbank Holds'!N210</f>
        <v>0</v>
      </c>
      <c r="M208" s="5">
        <f>$E208*'Datenbank Holds'!O210</f>
        <v>0</v>
      </c>
      <c r="N208" s="5">
        <f>$E208*'Datenbank Holds'!P210</f>
        <v>0</v>
      </c>
      <c r="O208" s="5">
        <f>$E208*'Datenbank Holds'!Q210</f>
        <v>0</v>
      </c>
      <c r="P208" s="5">
        <f>$E208*'Datenbank Holds'!R210</f>
        <v>0</v>
      </c>
      <c r="Q208" s="5">
        <f>$E208*'Datenbank Holds'!S210</f>
        <v>0</v>
      </c>
      <c r="R208" s="5">
        <f>$E208*'Datenbank Holds'!T210</f>
        <v>0</v>
      </c>
      <c r="S208" s="5">
        <f>$E208*'Datenbank Holds'!U210</f>
        <v>0</v>
      </c>
      <c r="T208" s="5">
        <f>$E208*'Datenbank Holds'!V210</f>
        <v>0</v>
      </c>
      <c r="U208" s="5">
        <f>$E208*'Datenbank Holds'!W210</f>
        <v>0</v>
      </c>
      <c r="V208" s="5">
        <f>$E208*'Datenbank Holds'!X210</f>
        <v>0</v>
      </c>
      <c r="Y208">
        <f>HOLDS!G217*HOLDS!$E217</f>
        <v>0</v>
      </c>
      <c r="Z208">
        <f>HOLDS!H217*HOLDS!$E217</f>
        <v>0</v>
      </c>
      <c r="AA208">
        <f>HOLDS!I217*HOLDS!$E217</f>
        <v>0</v>
      </c>
      <c r="AB208">
        <f>HOLDS!J217*HOLDS!$E217</f>
        <v>0</v>
      </c>
      <c r="AC208">
        <f>HOLDS!K217*HOLDS!$E217</f>
        <v>0</v>
      </c>
      <c r="AD208">
        <f>HOLDS!L217*HOLDS!$E217</f>
        <v>0</v>
      </c>
      <c r="AE208">
        <f>HOLDS!M217*HOLDS!$E217</f>
        <v>0</v>
      </c>
      <c r="AF208">
        <f>HOLDS!N217*HOLDS!$E217</f>
        <v>0</v>
      </c>
      <c r="AG208">
        <f>HOLDS!O217*HOLDS!$E217</f>
        <v>0</v>
      </c>
      <c r="AH208">
        <f>HOLDS!P217*HOLDS!$E217</f>
        <v>0</v>
      </c>
      <c r="AI208">
        <f>HOLDS!Q217*HOLDS!$E217</f>
        <v>0</v>
      </c>
      <c r="AJ208">
        <f>HOLDS!R217*HOLDS!$E217</f>
        <v>0</v>
      </c>
      <c r="AK208">
        <f>HOLDS!S217*HOLDS!$E217</f>
        <v>0</v>
      </c>
      <c r="AL208">
        <f>HOLDS!T217*HOLDS!$E217</f>
        <v>0</v>
      </c>
      <c r="AM208">
        <f>HOLDS!U217*HOLDS!$E217</f>
        <v>0</v>
      </c>
      <c r="AN208">
        <f>HOLDS!V217*HOLDS!$E217</f>
        <v>0</v>
      </c>
      <c r="AO208">
        <f>HOLDS!W217*HOLDS!$E217</f>
        <v>0</v>
      </c>
      <c r="AR208">
        <f>SUM(HOLDS!G217:W217)*'Datenbank Holds'!AA210</f>
        <v>0</v>
      </c>
      <c r="AS208">
        <f>SUM(HOLDS!G217:W217)*'Datenbank Holds'!AC210</f>
        <v>0</v>
      </c>
      <c r="AV208">
        <f>SUM(HOLDS!G217:W217)*'Datenbank Holds'!AF210</f>
        <v>0</v>
      </c>
    </row>
    <row r="209" spans="2:48" ht="19.5" thickBot="1" x14ac:dyDescent="0.35">
      <c r="B209" t="str">
        <f>PROPER(VLOOKUP(C209,'Datenbank Holds'!B:AI,26,FALSE))</f>
        <v>236,81</v>
      </c>
      <c r="C209" s="120" t="s">
        <v>459</v>
      </c>
      <c r="D209" s="49" t="str">
        <f>PROPER(VLOOKUP(C209,'Datenbank Holds'!B:C,2,FALSE))</f>
        <v>Bones 10</v>
      </c>
      <c r="E209" s="1">
        <f>SUM(HOLDS!G218:W218)</f>
        <v>0</v>
      </c>
      <c r="F209" s="5">
        <f>$E209*'Datenbank Holds'!H211</f>
        <v>0</v>
      </c>
      <c r="G209" s="5">
        <f>$E209*'Datenbank Holds'!I211</f>
        <v>0</v>
      </c>
      <c r="H209" s="5">
        <f>$E209*'Datenbank Holds'!J211</f>
        <v>0</v>
      </c>
      <c r="I209" s="5">
        <f>$E209*'Datenbank Holds'!K211</f>
        <v>0</v>
      </c>
      <c r="J209" s="5">
        <f>$E209*'Datenbank Holds'!L211</f>
        <v>0</v>
      </c>
      <c r="K209" s="5">
        <f>$E209*'Datenbank Holds'!M211</f>
        <v>0</v>
      </c>
      <c r="L209" s="5">
        <f>$E209*'Datenbank Holds'!N211</f>
        <v>0</v>
      </c>
      <c r="M209" s="5">
        <f>$E209*'Datenbank Holds'!O211</f>
        <v>0</v>
      </c>
      <c r="N209" s="5">
        <f>$E209*'Datenbank Holds'!P211</f>
        <v>0</v>
      </c>
      <c r="O209" s="5">
        <f>$E209*'Datenbank Holds'!Q211</f>
        <v>0</v>
      </c>
      <c r="P209" s="5">
        <f>$E209*'Datenbank Holds'!R211</f>
        <v>0</v>
      </c>
      <c r="Q209" s="5">
        <f>$E209*'Datenbank Holds'!S211</f>
        <v>0</v>
      </c>
      <c r="R209" s="5">
        <f>$E209*'Datenbank Holds'!T211</f>
        <v>0</v>
      </c>
      <c r="S209" s="5">
        <f>$E209*'Datenbank Holds'!U211</f>
        <v>0</v>
      </c>
      <c r="T209" s="5">
        <f>$E209*'Datenbank Holds'!V211</f>
        <v>0</v>
      </c>
      <c r="U209" s="5">
        <f>$E209*'Datenbank Holds'!W211</f>
        <v>0</v>
      </c>
      <c r="V209" s="5">
        <f>$E209*'Datenbank Holds'!X211</f>
        <v>0</v>
      </c>
      <c r="Y209">
        <f>HOLDS!G218*HOLDS!$E218</f>
        <v>0</v>
      </c>
      <c r="Z209">
        <f>HOLDS!H218*HOLDS!$E218</f>
        <v>0</v>
      </c>
      <c r="AA209">
        <f>HOLDS!I218*HOLDS!$E218</f>
        <v>0</v>
      </c>
      <c r="AB209">
        <f>HOLDS!J218*HOLDS!$E218</f>
        <v>0</v>
      </c>
      <c r="AC209">
        <f>HOLDS!K218*HOLDS!$E218</f>
        <v>0</v>
      </c>
      <c r="AD209">
        <f>HOLDS!L218*HOLDS!$E218</f>
        <v>0</v>
      </c>
      <c r="AE209">
        <f>HOLDS!M218*HOLDS!$E218</f>
        <v>0</v>
      </c>
      <c r="AF209">
        <f>HOLDS!N218*HOLDS!$E218</f>
        <v>0</v>
      </c>
      <c r="AG209">
        <f>HOLDS!O218*HOLDS!$E218</f>
        <v>0</v>
      </c>
      <c r="AH209">
        <f>HOLDS!P218*HOLDS!$E218</f>
        <v>0</v>
      </c>
      <c r="AI209">
        <f>HOLDS!Q218*HOLDS!$E218</f>
        <v>0</v>
      </c>
      <c r="AJ209">
        <f>HOLDS!R218*HOLDS!$E218</f>
        <v>0</v>
      </c>
      <c r="AK209">
        <f>HOLDS!S218*HOLDS!$E218</f>
        <v>0</v>
      </c>
      <c r="AL209">
        <f>HOLDS!T218*HOLDS!$E218</f>
        <v>0</v>
      </c>
      <c r="AM209">
        <f>HOLDS!U218*HOLDS!$E218</f>
        <v>0</v>
      </c>
      <c r="AN209">
        <f>HOLDS!V218*HOLDS!$E218</f>
        <v>0</v>
      </c>
      <c r="AO209">
        <f>HOLDS!W218*HOLDS!$E218</f>
        <v>0</v>
      </c>
      <c r="AR209">
        <f>SUM(HOLDS!G218:W218)*'Datenbank Holds'!AA211</f>
        <v>0</v>
      </c>
      <c r="AS209">
        <f>SUM(HOLDS!G218:W218)*'Datenbank Holds'!AC211</f>
        <v>0</v>
      </c>
      <c r="AV209">
        <f>SUM(HOLDS!G218:W218)*'Datenbank Holds'!AF211</f>
        <v>0</v>
      </c>
    </row>
    <row r="210" spans="2:48" ht="19.5" thickBot="1" x14ac:dyDescent="0.35">
      <c r="B210" t="str">
        <f>PROPER(VLOOKUP(C210,'Datenbank Holds'!B:AI,26,FALSE))</f>
        <v>198,73</v>
      </c>
      <c r="C210" s="120" t="s">
        <v>460</v>
      </c>
      <c r="D210" s="49" t="str">
        <f>PROPER(VLOOKUP(C210,'Datenbank Holds'!B:C,2,FALSE))</f>
        <v>Bones 10</v>
      </c>
      <c r="E210" s="1">
        <f>SUM(HOLDS!G219:W219)</f>
        <v>0</v>
      </c>
      <c r="F210" s="5">
        <f>$E210*'Datenbank Holds'!H212</f>
        <v>0</v>
      </c>
      <c r="G210" s="5">
        <f>$E210*'Datenbank Holds'!I212</f>
        <v>0</v>
      </c>
      <c r="H210" s="5">
        <f>$E210*'Datenbank Holds'!J212</f>
        <v>0</v>
      </c>
      <c r="I210" s="5">
        <f>$E210*'Datenbank Holds'!K212</f>
        <v>0</v>
      </c>
      <c r="J210" s="5">
        <f>$E210*'Datenbank Holds'!L212</f>
        <v>0</v>
      </c>
      <c r="K210" s="5">
        <f>$E210*'Datenbank Holds'!M212</f>
        <v>0</v>
      </c>
      <c r="L210" s="5">
        <f>$E210*'Datenbank Holds'!N212</f>
        <v>0</v>
      </c>
      <c r="M210" s="5">
        <f>$E210*'Datenbank Holds'!O212</f>
        <v>0</v>
      </c>
      <c r="N210" s="5">
        <f>$E210*'Datenbank Holds'!P212</f>
        <v>0</v>
      </c>
      <c r="O210" s="5">
        <f>$E210*'Datenbank Holds'!Q212</f>
        <v>0</v>
      </c>
      <c r="P210" s="5">
        <f>$E210*'Datenbank Holds'!R212</f>
        <v>0</v>
      </c>
      <c r="Q210" s="5">
        <f>$E210*'Datenbank Holds'!S212</f>
        <v>0</v>
      </c>
      <c r="R210" s="5">
        <f>$E210*'Datenbank Holds'!T212</f>
        <v>0</v>
      </c>
      <c r="S210" s="5">
        <f>$E210*'Datenbank Holds'!U212</f>
        <v>0</v>
      </c>
      <c r="T210" s="5">
        <f>$E210*'Datenbank Holds'!V212</f>
        <v>0</v>
      </c>
      <c r="U210" s="5">
        <f>$E210*'Datenbank Holds'!W212</f>
        <v>0</v>
      </c>
      <c r="V210" s="5">
        <f>$E210*'Datenbank Holds'!X212</f>
        <v>0</v>
      </c>
      <c r="Y210">
        <f>HOLDS!G219*HOLDS!$E219</f>
        <v>0</v>
      </c>
      <c r="Z210">
        <f>HOLDS!H219*HOLDS!$E219</f>
        <v>0</v>
      </c>
      <c r="AA210">
        <f>HOLDS!I219*HOLDS!$E219</f>
        <v>0</v>
      </c>
      <c r="AB210">
        <f>HOLDS!J219*HOLDS!$E219</f>
        <v>0</v>
      </c>
      <c r="AC210">
        <f>HOLDS!K219*HOLDS!$E219</f>
        <v>0</v>
      </c>
      <c r="AD210">
        <f>HOLDS!L219*HOLDS!$E219</f>
        <v>0</v>
      </c>
      <c r="AE210">
        <f>HOLDS!M219*HOLDS!$E219</f>
        <v>0</v>
      </c>
      <c r="AF210">
        <f>HOLDS!N219*HOLDS!$E219</f>
        <v>0</v>
      </c>
      <c r="AG210">
        <f>HOLDS!O219*HOLDS!$E219</f>
        <v>0</v>
      </c>
      <c r="AH210">
        <f>HOLDS!P219*HOLDS!$E219</f>
        <v>0</v>
      </c>
      <c r="AI210">
        <f>HOLDS!Q219*HOLDS!$E219</f>
        <v>0</v>
      </c>
      <c r="AJ210">
        <f>HOLDS!R219*HOLDS!$E219</f>
        <v>0</v>
      </c>
      <c r="AK210">
        <f>HOLDS!S219*HOLDS!$E219</f>
        <v>0</v>
      </c>
      <c r="AL210">
        <f>HOLDS!T219*HOLDS!$E219</f>
        <v>0</v>
      </c>
      <c r="AM210">
        <f>HOLDS!U219*HOLDS!$E219</f>
        <v>0</v>
      </c>
      <c r="AN210">
        <f>HOLDS!V219*HOLDS!$E219</f>
        <v>0</v>
      </c>
      <c r="AO210">
        <f>HOLDS!W219*HOLDS!$E219</f>
        <v>0</v>
      </c>
      <c r="AR210">
        <f>SUM(HOLDS!G219:W219)*'Datenbank Holds'!AA212</f>
        <v>0</v>
      </c>
      <c r="AS210">
        <f>SUM(HOLDS!G219:W219)*'Datenbank Holds'!AC212</f>
        <v>0</v>
      </c>
      <c r="AV210">
        <f>SUM(HOLDS!G219:W219)*'Datenbank Holds'!AF212</f>
        <v>0</v>
      </c>
    </row>
    <row r="211" spans="2:48" ht="19.5" thickBot="1" x14ac:dyDescent="0.35">
      <c r="B211" t="str">
        <f>PROPER(VLOOKUP(C211,'Datenbank Holds'!B:AI,26,FALSE))</f>
        <v>342,72</v>
      </c>
      <c r="C211" s="120" t="s">
        <v>461</v>
      </c>
      <c r="D211" s="49" t="str">
        <f>PROPER(VLOOKUP(C211,'Datenbank Holds'!B:C,2,FALSE))</f>
        <v>Northern Light 1</v>
      </c>
      <c r="E211" s="1">
        <f>SUM(HOLDS!G220:W220)</f>
        <v>0</v>
      </c>
      <c r="F211" s="5">
        <f>$E211*'Datenbank Holds'!H213</f>
        <v>0</v>
      </c>
      <c r="G211" s="5">
        <f>$E211*'Datenbank Holds'!I213</f>
        <v>0</v>
      </c>
      <c r="H211" s="5">
        <f>$E211*'Datenbank Holds'!J213</f>
        <v>0</v>
      </c>
      <c r="I211" s="5">
        <f>$E211*'Datenbank Holds'!K213</f>
        <v>0</v>
      </c>
      <c r="J211" s="5">
        <f>$E211*'Datenbank Holds'!L213</f>
        <v>0</v>
      </c>
      <c r="K211" s="5">
        <f>$E211*'Datenbank Holds'!M213</f>
        <v>0</v>
      </c>
      <c r="L211" s="5">
        <f>$E211*'Datenbank Holds'!N213</f>
        <v>0</v>
      </c>
      <c r="M211" s="5">
        <f>$E211*'Datenbank Holds'!O213</f>
        <v>0</v>
      </c>
      <c r="N211" s="5">
        <f>$E211*'Datenbank Holds'!P213</f>
        <v>0</v>
      </c>
      <c r="O211" s="5">
        <f>$E211*'Datenbank Holds'!Q213</f>
        <v>0</v>
      </c>
      <c r="P211" s="5">
        <f>$E211*'Datenbank Holds'!R213</f>
        <v>0</v>
      </c>
      <c r="Q211" s="5">
        <f>$E211*'Datenbank Holds'!S213</f>
        <v>0</v>
      </c>
      <c r="R211" s="5">
        <f>$E211*'Datenbank Holds'!T213</f>
        <v>0</v>
      </c>
      <c r="S211" s="5">
        <f>$E211*'Datenbank Holds'!U213</f>
        <v>0</v>
      </c>
      <c r="T211" s="5">
        <f>$E211*'Datenbank Holds'!V213</f>
        <v>0</v>
      </c>
      <c r="U211" s="5">
        <f>$E211*'Datenbank Holds'!W213</f>
        <v>0</v>
      </c>
      <c r="V211" s="5">
        <f>$E211*'Datenbank Holds'!X213</f>
        <v>0</v>
      </c>
      <c r="Y211">
        <f>HOLDS!G220*HOLDS!$E220</f>
        <v>0</v>
      </c>
      <c r="Z211">
        <f>HOLDS!H220*HOLDS!$E220</f>
        <v>0</v>
      </c>
      <c r="AA211">
        <f>HOLDS!I220*HOLDS!$E220</f>
        <v>0</v>
      </c>
      <c r="AB211">
        <f>HOLDS!J220*HOLDS!$E220</f>
        <v>0</v>
      </c>
      <c r="AC211">
        <f>HOLDS!K220*HOLDS!$E220</f>
        <v>0</v>
      </c>
      <c r="AD211">
        <f>HOLDS!L220*HOLDS!$E220</f>
        <v>0</v>
      </c>
      <c r="AE211">
        <f>HOLDS!M220*HOLDS!$E220</f>
        <v>0</v>
      </c>
      <c r="AF211">
        <f>HOLDS!N220*HOLDS!$E220</f>
        <v>0</v>
      </c>
      <c r="AG211">
        <f>HOLDS!O220*HOLDS!$E220</f>
        <v>0</v>
      </c>
      <c r="AH211">
        <f>HOLDS!P220*HOLDS!$E220</f>
        <v>0</v>
      </c>
      <c r="AI211">
        <f>HOLDS!Q220*HOLDS!$E220</f>
        <v>0</v>
      </c>
      <c r="AJ211">
        <f>HOLDS!R220*HOLDS!$E220</f>
        <v>0</v>
      </c>
      <c r="AK211">
        <f>HOLDS!S220*HOLDS!$E220</f>
        <v>0</v>
      </c>
      <c r="AL211">
        <f>HOLDS!T220*HOLDS!$E220</f>
        <v>0</v>
      </c>
      <c r="AM211">
        <f>HOLDS!U220*HOLDS!$E220</f>
        <v>0</v>
      </c>
      <c r="AN211">
        <f>HOLDS!V220*HOLDS!$E220</f>
        <v>0</v>
      </c>
      <c r="AO211">
        <f>HOLDS!W220*HOLDS!$E220</f>
        <v>0</v>
      </c>
      <c r="AR211">
        <f>SUM(HOLDS!G220:W220)*'Datenbank Holds'!AA213</f>
        <v>0</v>
      </c>
      <c r="AS211">
        <f>SUM(HOLDS!G220:W220)*'Datenbank Holds'!AC213</f>
        <v>0</v>
      </c>
      <c r="AV211">
        <f>SUM(HOLDS!G220:W220)*'Datenbank Holds'!AF213</f>
        <v>0</v>
      </c>
    </row>
    <row r="212" spans="2:48" ht="19.5" thickBot="1" x14ac:dyDescent="0.35">
      <c r="B212" t="str">
        <f>PROPER(VLOOKUP(C212,'Datenbank Holds'!B:AI,26,FALSE))</f>
        <v>287,98</v>
      </c>
      <c r="C212" s="120" t="s">
        <v>462</v>
      </c>
      <c r="D212" s="49" t="str">
        <f>PROPER(VLOOKUP(C212,'Datenbank Holds'!B:C,2,FALSE))</f>
        <v>Northern Light 1</v>
      </c>
      <c r="E212" s="1">
        <f>SUM(HOLDS!G221:W221)</f>
        <v>0</v>
      </c>
      <c r="F212" s="5">
        <f>$E212*'Datenbank Holds'!H214</f>
        <v>0</v>
      </c>
      <c r="G212" s="5">
        <f>$E212*'Datenbank Holds'!I214</f>
        <v>0</v>
      </c>
      <c r="H212" s="5">
        <f>$E212*'Datenbank Holds'!J214</f>
        <v>0</v>
      </c>
      <c r="I212" s="5">
        <f>$E212*'Datenbank Holds'!K214</f>
        <v>0</v>
      </c>
      <c r="J212" s="5">
        <f>$E212*'Datenbank Holds'!L214</f>
        <v>0</v>
      </c>
      <c r="K212" s="5">
        <f>$E212*'Datenbank Holds'!M214</f>
        <v>0</v>
      </c>
      <c r="L212" s="5">
        <f>$E212*'Datenbank Holds'!N214</f>
        <v>0</v>
      </c>
      <c r="M212" s="5">
        <f>$E212*'Datenbank Holds'!O214</f>
        <v>0</v>
      </c>
      <c r="N212" s="5">
        <f>$E212*'Datenbank Holds'!P214</f>
        <v>0</v>
      </c>
      <c r="O212" s="5">
        <f>$E212*'Datenbank Holds'!Q214</f>
        <v>0</v>
      </c>
      <c r="P212" s="5">
        <f>$E212*'Datenbank Holds'!R214</f>
        <v>0</v>
      </c>
      <c r="Q212" s="5">
        <f>$E212*'Datenbank Holds'!S214</f>
        <v>0</v>
      </c>
      <c r="R212" s="5">
        <f>$E212*'Datenbank Holds'!T214</f>
        <v>0</v>
      </c>
      <c r="S212" s="5">
        <f>$E212*'Datenbank Holds'!U214</f>
        <v>0</v>
      </c>
      <c r="T212" s="5">
        <f>$E212*'Datenbank Holds'!V214</f>
        <v>0</v>
      </c>
      <c r="U212" s="5">
        <f>$E212*'Datenbank Holds'!W214</f>
        <v>0</v>
      </c>
      <c r="V212" s="5">
        <f>$E212*'Datenbank Holds'!X214</f>
        <v>0</v>
      </c>
      <c r="Y212">
        <f>HOLDS!G221*HOLDS!$E221</f>
        <v>0</v>
      </c>
      <c r="Z212">
        <f>HOLDS!H221*HOLDS!$E221</f>
        <v>0</v>
      </c>
      <c r="AA212">
        <f>HOLDS!I221*HOLDS!$E221</f>
        <v>0</v>
      </c>
      <c r="AB212">
        <f>HOLDS!J221*HOLDS!$E221</f>
        <v>0</v>
      </c>
      <c r="AC212">
        <f>HOLDS!K221*HOLDS!$E221</f>
        <v>0</v>
      </c>
      <c r="AD212">
        <f>HOLDS!L221*HOLDS!$E221</f>
        <v>0</v>
      </c>
      <c r="AE212">
        <f>HOLDS!M221*HOLDS!$E221</f>
        <v>0</v>
      </c>
      <c r="AF212">
        <f>HOLDS!N221*HOLDS!$E221</f>
        <v>0</v>
      </c>
      <c r="AG212">
        <f>HOLDS!O221*HOLDS!$E221</f>
        <v>0</v>
      </c>
      <c r="AH212">
        <f>HOLDS!P221*HOLDS!$E221</f>
        <v>0</v>
      </c>
      <c r="AI212">
        <f>HOLDS!Q221*HOLDS!$E221</f>
        <v>0</v>
      </c>
      <c r="AJ212">
        <f>HOLDS!R221*HOLDS!$E221</f>
        <v>0</v>
      </c>
      <c r="AK212">
        <f>HOLDS!S221*HOLDS!$E221</f>
        <v>0</v>
      </c>
      <c r="AL212">
        <f>HOLDS!T221*HOLDS!$E221</f>
        <v>0</v>
      </c>
      <c r="AM212">
        <f>HOLDS!U221*HOLDS!$E221</f>
        <v>0</v>
      </c>
      <c r="AN212">
        <f>HOLDS!V221*HOLDS!$E221</f>
        <v>0</v>
      </c>
      <c r="AO212">
        <f>HOLDS!W221*HOLDS!$E221</f>
        <v>0</v>
      </c>
      <c r="AR212">
        <f>SUM(HOLDS!G221:W221)*'Datenbank Holds'!AA214</f>
        <v>0</v>
      </c>
      <c r="AS212">
        <f>SUM(HOLDS!G221:W221)*'Datenbank Holds'!AC214</f>
        <v>0</v>
      </c>
      <c r="AV212">
        <f>SUM(HOLDS!G221:W221)*'Datenbank Holds'!AF214</f>
        <v>0</v>
      </c>
    </row>
    <row r="213" spans="2:48" ht="19.5" thickBot="1" x14ac:dyDescent="0.35">
      <c r="B213" t="str">
        <f>PROPER(VLOOKUP(C213,'Datenbank Holds'!B:AI,26,FALSE))</f>
        <v>302,26</v>
      </c>
      <c r="C213" s="120" t="s">
        <v>463</v>
      </c>
      <c r="D213" s="49" t="str">
        <f>PROPER(VLOOKUP(C213,'Datenbank Holds'!B:C,2,FALSE))</f>
        <v>Northern Light 2</v>
      </c>
      <c r="E213" s="1">
        <f>SUM(HOLDS!G222:W222)</f>
        <v>0</v>
      </c>
      <c r="F213" s="5">
        <f>$E213*'Datenbank Holds'!H215</f>
        <v>0</v>
      </c>
      <c r="G213" s="5">
        <f>$E213*'Datenbank Holds'!I215</f>
        <v>0</v>
      </c>
      <c r="H213" s="5">
        <f>$E213*'Datenbank Holds'!J215</f>
        <v>0</v>
      </c>
      <c r="I213" s="5">
        <f>$E213*'Datenbank Holds'!K215</f>
        <v>0</v>
      </c>
      <c r="J213" s="5">
        <f>$E213*'Datenbank Holds'!L215</f>
        <v>0</v>
      </c>
      <c r="K213" s="5">
        <f>$E213*'Datenbank Holds'!M215</f>
        <v>0</v>
      </c>
      <c r="L213" s="5">
        <f>$E213*'Datenbank Holds'!N215</f>
        <v>0</v>
      </c>
      <c r="M213" s="5">
        <f>$E213*'Datenbank Holds'!O215</f>
        <v>0</v>
      </c>
      <c r="N213" s="5">
        <f>$E213*'Datenbank Holds'!P215</f>
        <v>0</v>
      </c>
      <c r="O213" s="5">
        <f>$E213*'Datenbank Holds'!Q215</f>
        <v>0</v>
      </c>
      <c r="P213" s="5">
        <f>$E213*'Datenbank Holds'!R215</f>
        <v>0</v>
      </c>
      <c r="Q213" s="5">
        <f>$E213*'Datenbank Holds'!S215</f>
        <v>0</v>
      </c>
      <c r="R213" s="5">
        <f>$E213*'Datenbank Holds'!T215</f>
        <v>0</v>
      </c>
      <c r="S213" s="5">
        <f>$E213*'Datenbank Holds'!U215</f>
        <v>0</v>
      </c>
      <c r="T213" s="5">
        <f>$E213*'Datenbank Holds'!V215</f>
        <v>0</v>
      </c>
      <c r="U213" s="5">
        <f>$E213*'Datenbank Holds'!W215</f>
        <v>0</v>
      </c>
      <c r="V213" s="5">
        <f>$E213*'Datenbank Holds'!X215</f>
        <v>0</v>
      </c>
      <c r="Y213">
        <f>HOLDS!G222*HOLDS!$E222</f>
        <v>0</v>
      </c>
      <c r="Z213">
        <f>HOLDS!H222*HOLDS!$E222</f>
        <v>0</v>
      </c>
      <c r="AA213">
        <f>HOLDS!I222*HOLDS!$E222</f>
        <v>0</v>
      </c>
      <c r="AB213">
        <f>HOLDS!J222*HOLDS!$E222</f>
        <v>0</v>
      </c>
      <c r="AC213">
        <f>HOLDS!K222*HOLDS!$E222</f>
        <v>0</v>
      </c>
      <c r="AD213">
        <f>HOLDS!L222*HOLDS!$E222</f>
        <v>0</v>
      </c>
      <c r="AE213">
        <f>HOLDS!M222*HOLDS!$E222</f>
        <v>0</v>
      </c>
      <c r="AF213">
        <f>HOLDS!N222*HOLDS!$E222</f>
        <v>0</v>
      </c>
      <c r="AG213">
        <f>HOLDS!O222*HOLDS!$E222</f>
        <v>0</v>
      </c>
      <c r="AH213">
        <f>HOLDS!P222*HOLDS!$E222</f>
        <v>0</v>
      </c>
      <c r="AI213">
        <f>HOLDS!Q222*HOLDS!$E222</f>
        <v>0</v>
      </c>
      <c r="AJ213">
        <f>HOLDS!R222*HOLDS!$E222</f>
        <v>0</v>
      </c>
      <c r="AK213">
        <f>HOLDS!S222*HOLDS!$E222</f>
        <v>0</v>
      </c>
      <c r="AL213">
        <f>HOLDS!T222*HOLDS!$E222</f>
        <v>0</v>
      </c>
      <c r="AM213">
        <f>HOLDS!U222*HOLDS!$E222</f>
        <v>0</v>
      </c>
      <c r="AN213">
        <f>HOLDS!V222*HOLDS!$E222</f>
        <v>0</v>
      </c>
      <c r="AO213">
        <f>HOLDS!W222*HOLDS!$E222</f>
        <v>0</v>
      </c>
      <c r="AR213">
        <f>SUM(HOLDS!G222:W222)*'Datenbank Holds'!AA215</f>
        <v>0</v>
      </c>
      <c r="AS213">
        <f>SUM(HOLDS!G222:W222)*'Datenbank Holds'!AC215</f>
        <v>0</v>
      </c>
      <c r="AV213">
        <f>SUM(HOLDS!G222:W222)*'Datenbank Holds'!AF215</f>
        <v>0</v>
      </c>
    </row>
    <row r="214" spans="2:48" ht="19.5" thickBot="1" x14ac:dyDescent="0.35">
      <c r="B214" t="str">
        <f>PROPER(VLOOKUP(C214,'Datenbank Holds'!B:AI,26,FALSE))</f>
        <v>252,28</v>
      </c>
      <c r="C214" s="120" t="s">
        <v>464</v>
      </c>
      <c r="D214" s="49" t="str">
        <f>PROPER(VLOOKUP(C214,'Datenbank Holds'!B:C,2,FALSE))</f>
        <v>Northern Light 2</v>
      </c>
      <c r="E214" s="1">
        <f>SUM(HOLDS!G223:W223)</f>
        <v>0</v>
      </c>
      <c r="F214" s="5">
        <f>$E214*'Datenbank Holds'!H216</f>
        <v>0</v>
      </c>
      <c r="G214" s="5">
        <f>$E214*'Datenbank Holds'!I216</f>
        <v>0</v>
      </c>
      <c r="H214" s="5">
        <f>$E214*'Datenbank Holds'!J216</f>
        <v>0</v>
      </c>
      <c r="I214" s="5">
        <f>$E214*'Datenbank Holds'!K216</f>
        <v>0</v>
      </c>
      <c r="J214" s="5">
        <f>$E214*'Datenbank Holds'!L216</f>
        <v>0</v>
      </c>
      <c r="K214" s="5">
        <f>$E214*'Datenbank Holds'!M216</f>
        <v>0</v>
      </c>
      <c r="L214" s="5">
        <f>$E214*'Datenbank Holds'!N216</f>
        <v>0</v>
      </c>
      <c r="M214" s="5">
        <f>$E214*'Datenbank Holds'!O216</f>
        <v>0</v>
      </c>
      <c r="N214" s="5">
        <f>$E214*'Datenbank Holds'!P216</f>
        <v>0</v>
      </c>
      <c r="O214" s="5">
        <f>$E214*'Datenbank Holds'!Q216</f>
        <v>0</v>
      </c>
      <c r="P214" s="5">
        <f>$E214*'Datenbank Holds'!R216</f>
        <v>0</v>
      </c>
      <c r="Q214" s="5">
        <f>$E214*'Datenbank Holds'!S216</f>
        <v>0</v>
      </c>
      <c r="R214" s="5">
        <f>$E214*'Datenbank Holds'!T216</f>
        <v>0</v>
      </c>
      <c r="S214" s="5">
        <f>$E214*'Datenbank Holds'!U216</f>
        <v>0</v>
      </c>
      <c r="T214" s="5">
        <f>$E214*'Datenbank Holds'!V216</f>
        <v>0</v>
      </c>
      <c r="U214" s="5">
        <f>$E214*'Datenbank Holds'!W216</f>
        <v>0</v>
      </c>
      <c r="V214" s="5">
        <f>$E214*'Datenbank Holds'!X216</f>
        <v>0</v>
      </c>
      <c r="Y214">
        <f>HOLDS!G223*HOLDS!$E223</f>
        <v>0</v>
      </c>
      <c r="Z214">
        <f>HOLDS!H223*HOLDS!$E223</f>
        <v>0</v>
      </c>
      <c r="AA214">
        <f>HOLDS!I223*HOLDS!$E223</f>
        <v>0</v>
      </c>
      <c r="AB214">
        <f>HOLDS!J223*HOLDS!$E223</f>
        <v>0</v>
      </c>
      <c r="AC214">
        <f>HOLDS!K223*HOLDS!$E223</f>
        <v>0</v>
      </c>
      <c r="AD214">
        <f>HOLDS!L223*HOLDS!$E223</f>
        <v>0</v>
      </c>
      <c r="AE214">
        <f>HOLDS!M223*HOLDS!$E223</f>
        <v>0</v>
      </c>
      <c r="AF214">
        <f>HOLDS!N223*HOLDS!$E223</f>
        <v>0</v>
      </c>
      <c r="AG214">
        <f>HOLDS!O223*HOLDS!$E223</f>
        <v>0</v>
      </c>
      <c r="AH214">
        <f>HOLDS!P223*HOLDS!$E223</f>
        <v>0</v>
      </c>
      <c r="AI214">
        <f>HOLDS!Q223*HOLDS!$E223</f>
        <v>0</v>
      </c>
      <c r="AJ214">
        <f>HOLDS!R223*HOLDS!$E223</f>
        <v>0</v>
      </c>
      <c r="AK214">
        <f>HOLDS!S223*HOLDS!$E223</f>
        <v>0</v>
      </c>
      <c r="AL214">
        <f>HOLDS!T223*HOLDS!$E223</f>
        <v>0</v>
      </c>
      <c r="AM214">
        <f>HOLDS!U223*HOLDS!$E223</f>
        <v>0</v>
      </c>
      <c r="AN214">
        <f>HOLDS!V223*HOLDS!$E223</f>
        <v>0</v>
      </c>
      <c r="AO214">
        <f>HOLDS!W223*HOLDS!$E223</f>
        <v>0</v>
      </c>
      <c r="AR214">
        <f>SUM(HOLDS!G223:W223)*'Datenbank Holds'!AA216</f>
        <v>0</v>
      </c>
      <c r="AS214">
        <f>SUM(HOLDS!G223:W223)*'Datenbank Holds'!AC216</f>
        <v>0</v>
      </c>
      <c r="AV214">
        <f>SUM(HOLDS!G223:W223)*'Datenbank Holds'!AF216</f>
        <v>0</v>
      </c>
    </row>
    <row r="215" spans="2:48" ht="19.5" thickBot="1" x14ac:dyDescent="0.35">
      <c r="B215" t="str">
        <f>PROPER(VLOOKUP(C215,'Datenbank Holds'!B:AI,26,FALSE))</f>
        <v>228,48</v>
      </c>
      <c r="C215" s="120" t="s">
        <v>465</v>
      </c>
      <c r="D215" s="49" t="str">
        <f>PROPER(VLOOKUP(C215,'Datenbank Holds'!B:C,2,FALSE))</f>
        <v>Northern Light 3</v>
      </c>
      <c r="E215" s="1">
        <f>SUM(HOLDS!G224:W224)</f>
        <v>0</v>
      </c>
      <c r="F215" s="5">
        <f>$E215*'Datenbank Holds'!H217</f>
        <v>0</v>
      </c>
      <c r="G215" s="5">
        <f>$E215*'Datenbank Holds'!I217</f>
        <v>0</v>
      </c>
      <c r="H215" s="5">
        <f>$E215*'Datenbank Holds'!J217</f>
        <v>0</v>
      </c>
      <c r="I215" s="5">
        <f>$E215*'Datenbank Holds'!K217</f>
        <v>0</v>
      </c>
      <c r="J215" s="5">
        <f>$E215*'Datenbank Holds'!L217</f>
        <v>0</v>
      </c>
      <c r="K215" s="5">
        <f>$E215*'Datenbank Holds'!M217</f>
        <v>0</v>
      </c>
      <c r="L215" s="5">
        <f>$E215*'Datenbank Holds'!N217</f>
        <v>0</v>
      </c>
      <c r="M215" s="5">
        <f>$E215*'Datenbank Holds'!O217</f>
        <v>0</v>
      </c>
      <c r="N215" s="5">
        <f>$E215*'Datenbank Holds'!P217</f>
        <v>0</v>
      </c>
      <c r="O215" s="5">
        <f>$E215*'Datenbank Holds'!Q217</f>
        <v>0</v>
      </c>
      <c r="P215" s="5">
        <f>$E215*'Datenbank Holds'!R217</f>
        <v>0</v>
      </c>
      <c r="Q215" s="5">
        <f>$E215*'Datenbank Holds'!S217</f>
        <v>0</v>
      </c>
      <c r="R215" s="5">
        <f>$E215*'Datenbank Holds'!T217</f>
        <v>0</v>
      </c>
      <c r="S215" s="5">
        <f>$E215*'Datenbank Holds'!U217</f>
        <v>0</v>
      </c>
      <c r="T215" s="5">
        <f>$E215*'Datenbank Holds'!V217</f>
        <v>0</v>
      </c>
      <c r="U215" s="5">
        <f>$E215*'Datenbank Holds'!W217</f>
        <v>0</v>
      </c>
      <c r="V215" s="5">
        <f>$E215*'Datenbank Holds'!X217</f>
        <v>0</v>
      </c>
      <c r="Y215">
        <f>HOLDS!G224*HOLDS!$E224</f>
        <v>0</v>
      </c>
      <c r="Z215">
        <f>HOLDS!H224*HOLDS!$E224</f>
        <v>0</v>
      </c>
      <c r="AA215">
        <f>HOLDS!I224*HOLDS!$E224</f>
        <v>0</v>
      </c>
      <c r="AB215">
        <f>HOLDS!J224*HOLDS!$E224</f>
        <v>0</v>
      </c>
      <c r="AC215">
        <f>HOLDS!K224*HOLDS!$E224</f>
        <v>0</v>
      </c>
      <c r="AD215">
        <f>HOLDS!L224*HOLDS!$E224</f>
        <v>0</v>
      </c>
      <c r="AE215">
        <f>HOLDS!M224*HOLDS!$E224</f>
        <v>0</v>
      </c>
      <c r="AF215">
        <f>HOLDS!N224*HOLDS!$E224</f>
        <v>0</v>
      </c>
      <c r="AG215">
        <f>HOLDS!O224*HOLDS!$E224</f>
        <v>0</v>
      </c>
      <c r="AH215">
        <f>HOLDS!P224*HOLDS!$E224</f>
        <v>0</v>
      </c>
      <c r="AI215">
        <f>HOLDS!Q224*HOLDS!$E224</f>
        <v>0</v>
      </c>
      <c r="AJ215">
        <f>HOLDS!R224*HOLDS!$E224</f>
        <v>0</v>
      </c>
      <c r="AK215">
        <f>HOLDS!S224*HOLDS!$E224</f>
        <v>0</v>
      </c>
      <c r="AL215">
        <f>HOLDS!T224*HOLDS!$E224</f>
        <v>0</v>
      </c>
      <c r="AM215">
        <f>HOLDS!U224*HOLDS!$E224</f>
        <v>0</v>
      </c>
      <c r="AN215">
        <f>HOLDS!V224*HOLDS!$E224</f>
        <v>0</v>
      </c>
      <c r="AO215">
        <f>HOLDS!W224*HOLDS!$E224</f>
        <v>0</v>
      </c>
      <c r="AR215">
        <f>SUM(HOLDS!G224:W224)*'Datenbank Holds'!AA217</f>
        <v>0</v>
      </c>
      <c r="AS215">
        <f>SUM(HOLDS!G224:W224)*'Datenbank Holds'!AC217</f>
        <v>0</v>
      </c>
      <c r="AV215">
        <f>SUM(HOLDS!G224:W224)*'Datenbank Holds'!AF217</f>
        <v>0</v>
      </c>
    </row>
    <row r="216" spans="2:48" ht="19.5" thickBot="1" x14ac:dyDescent="0.35">
      <c r="B216" t="str">
        <f>PROPER(VLOOKUP(C216,'Datenbank Holds'!B:AI,26,FALSE))</f>
        <v>191,59</v>
      </c>
      <c r="C216" s="120" t="s">
        <v>466</v>
      </c>
      <c r="D216" s="49" t="str">
        <f>PROPER(VLOOKUP(C216,'Datenbank Holds'!B:C,2,FALSE))</f>
        <v>Northern Light 3</v>
      </c>
      <c r="E216" s="1">
        <f>SUM(HOLDS!G225:W225)</f>
        <v>0</v>
      </c>
      <c r="F216" s="5">
        <f>$E216*'Datenbank Holds'!H218</f>
        <v>0</v>
      </c>
      <c r="G216" s="5">
        <f>$E216*'Datenbank Holds'!I218</f>
        <v>0</v>
      </c>
      <c r="H216" s="5">
        <f>$E216*'Datenbank Holds'!J218</f>
        <v>0</v>
      </c>
      <c r="I216" s="5">
        <f>$E216*'Datenbank Holds'!K218</f>
        <v>0</v>
      </c>
      <c r="J216" s="5">
        <f>$E216*'Datenbank Holds'!L218</f>
        <v>0</v>
      </c>
      <c r="K216" s="5">
        <f>$E216*'Datenbank Holds'!M218</f>
        <v>0</v>
      </c>
      <c r="L216" s="5">
        <f>$E216*'Datenbank Holds'!N218</f>
        <v>0</v>
      </c>
      <c r="M216" s="5">
        <f>$E216*'Datenbank Holds'!O218</f>
        <v>0</v>
      </c>
      <c r="N216" s="5">
        <f>$E216*'Datenbank Holds'!P218</f>
        <v>0</v>
      </c>
      <c r="O216" s="5">
        <f>$E216*'Datenbank Holds'!Q218</f>
        <v>0</v>
      </c>
      <c r="P216" s="5">
        <f>$E216*'Datenbank Holds'!R218</f>
        <v>0</v>
      </c>
      <c r="Q216" s="5">
        <f>$E216*'Datenbank Holds'!S218</f>
        <v>0</v>
      </c>
      <c r="R216" s="5">
        <f>$E216*'Datenbank Holds'!T218</f>
        <v>0</v>
      </c>
      <c r="S216" s="5">
        <f>$E216*'Datenbank Holds'!U218</f>
        <v>0</v>
      </c>
      <c r="T216" s="5">
        <f>$E216*'Datenbank Holds'!V218</f>
        <v>0</v>
      </c>
      <c r="U216" s="5">
        <f>$E216*'Datenbank Holds'!W218</f>
        <v>0</v>
      </c>
      <c r="V216" s="5">
        <f>$E216*'Datenbank Holds'!X218</f>
        <v>0</v>
      </c>
      <c r="Y216">
        <f>HOLDS!G225*HOLDS!$E225</f>
        <v>0</v>
      </c>
      <c r="Z216">
        <f>HOLDS!H225*HOLDS!$E225</f>
        <v>0</v>
      </c>
      <c r="AA216">
        <f>HOLDS!I225*HOLDS!$E225</f>
        <v>0</v>
      </c>
      <c r="AB216">
        <f>HOLDS!J225*HOLDS!$E225</f>
        <v>0</v>
      </c>
      <c r="AC216">
        <f>HOLDS!K225*HOLDS!$E225</f>
        <v>0</v>
      </c>
      <c r="AD216">
        <f>HOLDS!L225*HOLDS!$E225</f>
        <v>0</v>
      </c>
      <c r="AE216">
        <f>HOLDS!M225*HOLDS!$E225</f>
        <v>0</v>
      </c>
      <c r="AF216">
        <f>HOLDS!N225*HOLDS!$E225</f>
        <v>0</v>
      </c>
      <c r="AG216">
        <f>HOLDS!O225*HOLDS!$E225</f>
        <v>0</v>
      </c>
      <c r="AH216">
        <f>HOLDS!P225*HOLDS!$E225</f>
        <v>0</v>
      </c>
      <c r="AI216">
        <f>HOLDS!Q225*HOLDS!$E225</f>
        <v>0</v>
      </c>
      <c r="AJ216">
        <f>HOLDS!R225*HOLDS!$E225</f>
        <v>0</v>
      </c>
      <c r="AK216">
        <f>HOLDS!S225*HOLDS!$E225</f>
        <v>0</v>
      </c>
      <c r="AL216">
        <f>HOLDS!T225*HOLDS!$E225</f>
        <v>0</v>
      </c>
      <c r="AM216">
        <f>HOLDS!U225*HOLDS!$E225</f>
        <v>0</v>
      </c>
      <c r="AN216">
        <f>HOLDS!V225*HOLDS!$E225</f>
        <v>0</v>
      </c>
      <c r="AO216">
        <f>HOLDS!W225*HOLDS!$E225</f>
        <v>0</v>
      </c>
      <c r="AR216">
        <f>SUM(HOLDS!G225:W225)*'Datenbank Holds'!AA218</f>
        <v>0</v>
      </c>
      <c r="AS216">
        <f>SUM(HOLDS!G225:W225)*'Datenbank Holds'!AC218</f>
        <v>0</v>
      </c>
      <c r="AV216">
        <f>SUM(HOLDS!G225:W225)*'Datenbank Holds'!AF218</f>
        <v>0</v>
      </c>
    </row>
    <row r="217" spans="2:48" ht="19.5" thickBot="1" x14ac:dyDescent="0.35">
      <c r="B217" t="str">
        <f>PROPER(VLOOKUP(C217,'Datenbank Holds'!B:AI,26,FALSE))</f>
        <v>0</v>
      </c>
      <c r="C217" s="34" t="s">
        <v>103</v>
      </c>
      <c r="D217" s="49" t="str">
        <f>PROPER(VLOOKUP(C217,'Datenbank Holds'!B:C,2,FALSE))</f>
        <v/>
      </c>
      <c r="E217" s="1">
        <f>SUM(HOLDS!G226:W226)</f>
        <v>0</v>
      </c>
      <c r="F217" s="5">
        <f>$E217*'Datenbank Holds'!H219</f>
        <v>0</v>
      </c>
      <c r="G217" s="5">
        <f>$E217*'Datenbank Holds'!I219</f>
        <v>0</v>
      </c>
      <c r="H217" s="5">
        <f>$E217*'Datenbank Holds'!J219</f>
        <v>0</v>
      </c>
      <c r="I217" s="5">
        <f>$E217*'Datenbank Holds'!K219</f>
        <v>0</v>
      </c>
      <c r="J217" s="5">
        <f>$E217*'Datenbank Holds'!L219</f>
        <v>0</v>
      </c>
      <c r="K217" s="5">
        <f>$E217*'Datenbank Holds'!M219</f>
        <v>0</v>
      </c>
      <c r="L217" s="5">
        <f>$E217*'Datenbank Holds'!N219</f>
        <v>0</v>
      </c>
      <c r="M217" s="5">
        <f>$E217*'Datenbank Holds'!O219</f>
        <v>0</v>
      </c>
      <c r="N217" s="5">
        <f>$E217*'Datenbank Holds'!P219</f>
        <v>0</v>
      </c>
      <c r="O217" s="5">
        <f>$E217*'Datenbank Holds'!Q219</f>
        <v>0</v>
      </c>
      <c r="P217" s="5">
        <f>$E217*'Datenbank Holds'!R219</f>
        <v>0</v>
      </c>
      <c r="Q217" s="5">
        <f>$E217*'Datenbank Holds'!S219</f>
        <v>0</v>
      </c>
      <c r="R217" s="5">
        <f>$E217*'Datenbank Holds'!T219</f>
        <v>0</v>
      </c>
      <c r="S217" s="5">
        <f>$E217*'Datenbank Holds'!U219</f>
        <v>0</v>
      </c>
      <c r="T217" s="5">
        <f>$E217*'Datenbank Holds'!V219</f>
        <v>0</v>
      </c>
      <c r="U217" s="5">
        <f>$E217*'Datenbank Holds'!W219</f>
        <v>0</v>
      </c>
      <c r="V217" s="5">
        <f>$E217*'Datenbank Holds'!X219</f>
        <v>0</v>
      </c>
      <c r="Y217">
        <f>HOLDS!G226*HOLDS!$E226</f>
        <v>0</v>
      </c>
      <c r="Z217">
        <f>HOLDS!H226*HOLDS!$E226</f>
        <v>0</v>
      </c>
      <c r="AA217">
        <f>HOLDS!I226*HOLDS!$E226</f>
        <v>0</v>
      </c>
      <c r="AB217">
        <f>HOLDS!J226*HOLDS!$E226</f>
        <v>0</v>
      </c>
      <c r="AC217">
        <f>HOLDS!K226*HOLDS!$E226</f>
        <v>0</v>
      </c>
      <c r="AD217">
        <f>HOLDS!L226*HOLDS!$E226</f>
        <v>0</v>
      </c>
      <c r="AE217">
        <f>HOLDS!M226*HOLDS!$E226</f>
        <v>0</v>
      </c>
      <c r="AF217">
        <f>HOLDS!N226*HOLDS!$E226</f>
        <v>0</v>
      </c>
      <c r="AG217">
        <f>HOLDS!O226*HOLDS!$E226</f>
        <v>0</v>
      </c>
      <c r="AH217">
        <f>HOLDS!P226*HOLDS!$E226</f>
        <v>0</v>
      </c>
      <c r="AI217">
        <f>HOLDS!Q226*HOLDS!$E226</f>
        <v>0</v>
      </c>
      <c r="AJ217">
        <f>HOLDS!R226*HOLDS!$E226</f>
        <v>0</v>
      </c>
      <c r="AK217">
        <f>HOLDS!S226*HOLDS!$E226</f>
        <v>0</v>
      </c>
      <c r="AL217">
        <f>HOLDS!T226*HOLDS!$E226</f>
        <v>0</v>
      </c>
      <c r="AM217">
        <f>HOLDS!U226*HOLDS!$E226</f>
        <v>0</v>
      </c>
      <c r="AN217">
        <f>HOLDS!V226*HOLDS!$E226</f>
        <v>0</v>
      </c>
      <c r="AO217">
        <f>HOLDS!W226*HOLDS!$E226</f>
        <v>0</v>
      </c>
      <c r="AR217">
        <f>SUM(HOLDS!G226:W226)*'Datenbank Holds'!AA219</f>
        <v>0</v>
      </c>
      <c r="AS217">
        <f>SUM(HOLDS!G226:W226)*'Datenbank Holds'!AC219</f>
        <v>0</v>
      </c>
      <c r="AV217">
        <f>SUM(HOLDS!G226:W226)*'Datenbank Holds'!AF219</f>
        <v>0</v>
      </c>
    </row>
    <row r="218" spans="2:48" ht="19.5" thickBot="1" x14ac:dyDescent="0.35">
      <c r="B218" t="str">
        <f>PROPER(VLOOKUP(C218,'Datenbank Holds'!B:AI,26,FALSE))</f>
        <v>80,92</v>
      </c>
      <c r="C218" s="53" t="s">
        <v>136</v>
      </c>
      <c r="D218" s="49" t="str">
        <f>PROPER(VLOOKUP(C218,'Datenbank Holds'!B:C,2,FALSE))</f>
        <v>T-Bone</v>
      </c>
      <c r="E218" s="1">
        <f>SUM(HOLDS!G227:W227)</f>
        <v>0</v>
      </c>
      <c r="F218" s="5">
        <f>$E218*'Datenbank Holds'!H220</f>
        <v>0</v>
      </c>
      <c r="G218" s="5">
        <f>$E218*'Datenbank Holds'!I220</f>
        <v>0</v>
      </c>
      <c r="H218" s="5">
        <f>$E218*'Datenbank Holds'!J220</f>
        <v>0</v>
      </c>
      <c r="I218" s="5">
        <f>$E218*'Datenbank Holds'!K220</f>
        <v>0</v>
      </c>
      <c r="J218" s="5">
        <f>$E218*'Datenbank Holds'!L220</f>
        <v>0</v>
      </c>
      <c r="K218" s="5">
        <f>$E218*'Datenbank Holds'!M220</f>
        <v>0</v>
      </c>
      <c r="L218" s="5">
        <f>$E218*'Datenbank Holds'!N220</f>
        <v>0</v>
      </c>
      <c r="M218" s="5">
        <f>$E218*'Datenbank Holds'!O220</f>
        <v>0</v>
      </c>
      <c r="N218" s="5">
        <f>$E218*'Datenbank Holds'!P220</f>
        <v>0</v>
      </c>
      <c r="O218" s="5">
        <f>$E218*'Datenbank Holds'!Q220</f>
        <v>0</v>
      </c>
      <c r="P218" s="5">
        <f>$E218*'Datenbank Holds'!R220</f>
        <v>0</v>
      </c>
      <c r="Q218" s="5">
        <f>$E218*'Datenbank Holds'!S220</f>
        <v>0</v>
      </c>
      <c r="R218" s="5">
        <f>$E218*'Datenbank Holds'!T220</f>
        <v>0</v>
      </c>
      <c r="S218" s="5">
        <f>$E218*'Datenbank Holds'!U220</f>
        <v>0</v>
      </c>
      <c r="T218" s="5">
        <f>$E218*'Datenbank Holds'!V220</f>
        <v>0</v>
      </c>
      <c r="U218" s="5">
        <f>$E218*'Datenbank Holds'!W220</f>
        <v>0</v>
      </c>
      <c r="V218" s="5">
        <f>$E218*'Datenbank Holds'!X220</f>
        <v>0</v>
      </c>
      <c r="Y218">
        <f>HOLDS!G227*HOLDS!$E227</f>
        <v>0</v>
      </c>
      <c r="Z218">
        <f>HOLDS!H227*HOLDS!$E227</f>
        <v>0</v>
      </c>
      <c r="AA218">
        <f>HOLDS!I227*HOLDS!$E227</f>
        <v>0</v>
      </c>
      <c r="AB218">
        <f>HOLDS!J227*HOLDS!$E227</f>
        <v>0</v>
      </c>
      <c r="AC218">
        <f>HOLDS!K227*HOLDS!$E227</f>
        <v>0</v>
      </c>
      <c r="AD218">
        <f>HOLDS!L227*HOLDS!$E227</f>
        <v>0</v>
      </c>
      <c r="AE218">
        <f>HOLDS!M227*HOLDS!$E227</f>
        <v>0</v>
      </c>
      <c r="AF218">
        <f>HOLDS!N227*HOLDS!$E227</f>
        <v>0</v>
      </c>
      <c r="AG218">
        <f>HOLDS!O227*HOLDS!$E227</f>
        <v>0</v>
      </c>
      <c r="AH218">
        <f>HOLDS!P227*HOLDS!$E227</f>
        <v>0</v>
      </c>
      <c r="AI218">
        <f>HOLDS!Q227*HOLDS!$E227</f>
        <v>0</v>
      </c>
      <c r="AJ218">
        <f>HOLDS!R227*HOLDS!$E227</f>
        <v>0</v>
      </c>
      <c r="AK218">
        <f>HOLDS!S227*HOLDS!$E227</f>
        <v>0</v>
      </c>
      <c r="AL218">
        <f>HOLDS!T227*HOLDS!$E227</f>
        <v>0</v>
      </c>
      <c r="AM218">
        <f>HOLDS!U227*HOLDS!$E227</f>
        <v>0</v>
      </c>
      <c r="AN218">
        <f>HOLDS!V227*HOLDS!$E227</f>
        <v>0</v>
      </c>
      <c r="AO218">
        <f>HOLDS!W227*HOLDS!$E227</f>
        <v>0</v>
      </c>
      <c r="AR218">
        <f>SUM(HOLDS!G227:W227)*'Datenbank Holds'!AA220</f>
        <v>0</v>
      </c>
      <c r="AS218">
        <f>SUM(HOLDS!G227:W227)*'Datenbank Holds'!AC220</f>
        <v>0</v>
      </c>
      <c r="AV218">
        <f>SUM(HOLDS!G227:W227)*'Datenbank Holds'!AF220</f>
        <v>0</v>
      </c>
    </row>
    <row r="219" spans="2:48" ht="19.5" thickBot="1" x14ac:dyDescent="0.35">
      <c r="B219" t="str">
        <f>PROPER(VLOOKUP(C219,'Datenbank Holds'!B:AI,26,FALSE))</f>
        <v>103,53</v>
      </c>
      <c r="C219" s="54" t="s">
        <v>137</v>
      </c>
      <c r="D219" s="49" t="str">
        <f>PROPER(VLOOKUP(C219,'Datenbank Holds'!B:C,2,FALSE))</f>
        <v>T-Bone Set</v>
      </c>
      <c r="E219" s="1">
        <f>SUM(HOLDS!G228:W228)</f>
        <v>0</v>
      </c>
      <c r="F219" s="5">
        <f>$E219*'Datenbank Holds'!H221</f>
        <v>0</v>
      </c>
      <c r="G219" s="5">
        <f>$E219*'Datenbank Holds'!I221</f>
        <v>0</v>
      </c>
      <c r="H219" s="5">
        <f>$E219*'Datenbank Holds'!J221</f>
        <v>0</v>
      </c>
      <c r="I219" s="5">
        <f>$E219*'Datenbank Holds'!K221</f>
        <v>0</v>
      </c>
      <c r="J219" s="5">
        <f>$E219*'Datenbank Holds'!L221</f>
        <v>0</v>
      </c>
      <c r="K219" s="5">
        <f>$E219*'Datenbank Holds'!M221</f>
        <v>0</v>
      </c>
      <c r="L219" s="5">
        <f>$E219*'Datenbank Holds'!N221</f>
        <v>0</v>
      </c>
      <c r="M219" s="5">
        <f>$E219*'Datenbank Holds'!O221</f>
        <v>0</v>
      </c>
      <c r="N219" s="5">
        <f>$E219*'Datenbank Holds'!P221</f>
        <v>0</v>
      </c>
      <c r="O219" s="5">
        <f>$E219*'Datenbank Holds'!Q221</f>
        <v>0</v>
      </c>
      <c r="P219" s="5">
        <f>$E219*'Datenbank Holds'!R221</f>
        <v>0</v>
      </c>
      <c r="Q219" s="5">
        <f>$E219*'Datenbank Holds'!S221</f>
        <v>0</v>
      </c>
      <c r="R219" s="5">
        <f>$E219*'Datenbank Holds'!T221</f>
        <v>0</v>
      </c>
      <c r="S219" s="5">
        <f>$E219*'Datenbank Holds'!U221</f>
        <v>0</v>
      </c>
      <c r="T219" s="5">
        <f>$E219*'Datenbank Holds'!V221</f>
        <v>0</v>
      </c>
      <c r="U219" s="5">
        <f>$E219*'Datenbank Holds'!W221</f>
        <v>0</v>
      </c>
      <c r="V219" s="5">
        <f>$E219*'Datenbank Holds'!X221</f>
        <v>0</v>
      </c>
      <c r="Y219">
        <f>HOLDS!G228*HOLDS!$E228</f>
        <v>0</v>
      </c>
      <c r="Z219">
        <f>HOLDS!H228*HOLDS!$E228</f>
        <v>0</v>
      </c>
      <c r="AA219">
        <f>HOLDS!I228*HOLDS!$E228</f>
        <v>0</v>
      </c>
      <c r="AB219">
        <f>HOLDS!J228*HOLDS!$E228</f>
        <v>0</v>
      </c>
      <c r="AC219">
        <f>HOLDS!K228*HOLDS!$E228</f>
        <v>0</v>
      </c>
      <c r="AD219">
        <f>HOLDS!L228*HOLDS!$E228</f>
        <v>0</v>
      </c>
      <c r="AE219">
        <f>HOLDS!M228*HOLDS!$E228</f>
        <v>0</v>
      </c>
      <c r="AF219">
        <f>HOLDS!N228*HOLDS!$E228</f>
        <v>0</v>
      </c>
      <c r="AG219">
        <f>HOLDS!O228*HOLDS!$E228</f>
        <v>0</v>
      </c>
      <c r="AH219">
        <f>HOLDS!P228*HOLDS!$E228</f>
        <v>0</v>
      </c>
      <c r="AI219">
        <f>HOLDS!Q228*HOLDS!$E228</f>
        <v>0</v>
      </c>
      <c r="AJ219">
        <f>HOLDS!R228*HOLDS!$E228</f>
        <v>0</v>
      </c>
      <c r="AK219">
        <f>HOLDS!S228*HOLDS!$E228</f>
        <v>0</v>
      </c>
      <c r="AL219">
        <f>HOLDS!T228*HOLDS!$E228</f>
        <v>0</v>
      </c>
      <c r="AM219">
        <f>HOLDS!U228*HOLDS!$E228</f>
        <v>0</v>
      </c>
      <c r="AN219">
        <f>HOLDS!V228*HOLDS!$E228</f>
        <v>0</v>
      </c>
      <c r="AO219">
        <f>HOLDS!W228*HOLDS!$E228</f>
        <v>0</v>
      </c>
      <c r="AR219">
        <f>SUM(HOLDS!G228:W228)*'Datenbank Holds'!AA221</f>
        <v>0</v>
      </c>
      <c r="AS219">
        <f>SUM(HOLDS!G228:W228)*'Datenbank Holds'!AC221</f>
        <v>0</v>
      </c>
      <c r="AV219">
        <f>SUM(HOLDS!G228:W228)*'Datenbank Holds'!AF221</f>
        <v>0</v>
      </c>
    </row>
    <row r="220" spans="2:48" ht="19.5" thickBot="1" x14ac:dyDescent="0.35">
      <c r="B220" t="str">
        <f>PROPER(VLOOKUP(C220,'Datenbank Holds'!B:AI,26,FALSE))</f>
        <v>73,78</v>
      </c>
      <c r="C220" s="54" t="s">
        <v>145</v>
      </c>
      <c r="D220" s="49" t="str">
        <f>PROPER(VLOOKUP(C220,'Datenbank Holds'!B:C,2,FALSE))</f>
        <v>Crank</v>
      </c>
      <c r="E220" s="1">
        <f>SUM(HOLDS!G229:W229)</f>
        <v>0</v>
      </c>
      <c r="F220" s="5">
        <f>$E220*'Datenbank Holds'!H222</f>
        <v>0</v>
      </c>
      <c r="G220" s="5">
        <f>$E220*'Datenbank Holds'!I222</f>
        <v>0</v>
      </c>
      <c r="H220" s="5">
        <f>$E220*'Datenbank Holds'!J222</f>
        <v>0</v>
      </c>
      <c r="I220" s="5">
        <f>$E220*'Datenbank Holds'!K222</f>
        <v>0</v>
      </c>
      <c r="J220" s="5">
        <f>$E220*'Datenbank Holds'!L222</f>
        <v>0</v>
      </c>
      <c r="K220" s="5">
        <f>$E220*'Datenbank Holds'!M222</f>
        <v>0</v>
      </c>
      <c r="L220" s="5">
        <f>$E220*'Datenbank Holds'!N222</f>
        <v>0</v>
      </c>
      <c r="M220" s="5">
        <f>$E220*'Datenbank Holds'!O222</f>
        <v>0</v>
      </c>
      <c r="N220" s="5">
        <f>$E220*'Datenbank Holds'!P222</f>
        <v>0</v>
      </c>
      <c r="O220" s="5">
        <f>$E220*'Datenbank Holds'!Q222</f>
        <v>0</v>
      </c>
      <c r="P220" s="5">
        <f>$E220*'Datenbank Holds'!R222</f>
        <v>0</v>
      </c>
      <c r="Q220" s="5">
        <f>$E220*'Datenbank Holds'!S222</f>
        <v>0</v>
      </c>
      <c r="R220" s="5">
        <f>$E220*'Datenbank Holds'!T222</f>
        <v>0</v>
      </c>
      <c r="S220" s="5">
        <f>$E220*'Datenbank Holds'!U222</f>
        <v>0</v>
      </c>
      <c r="T220" s="5">
        <f>$E220*'Datenbank Holds'!V222</f>
        <v>0</v>
      </c>
      <c r="U220" s="5">
        <f>$E220*'Datenbank Holds'!W222</f>
        <v>0</v>
      </c>
      <c r="V220" s="5">
        <f>$E220*'Datenbank Holds'!X222</f>
        <v>0</v>
      </c>
      <c r="Y220">
        <f>HOLDS!G229*HOLDS!$E229</f>
        <v>0</v>
      </c>
      <c r="Z220">
        <f>HOLDS!H229*HOLDS!$E229</f>
        <v>0</v>
      </c>
      <c r="AA220">
        <f>HOLDS!I229*HOLDS!$E229</f>
        <v>0</v>
      </c>
      <c r="AB220">
        <f>HOLDS!J229*HOLDS!$E229</f>
        <v>0</v>
      </c>
      <c r="AC220">
        <f>HOLDS!K229*HOLDS!$E229</f>
        <v>0</v>
      </c>
      <c r="AD220">
        <f>HOLDS!L229*HOLDS!$E229</f>
        <v>0</v>
      </c>
      <c r="AE220">
        <f>HOLDS!M229*HOLDS!$E229</f>
        <v>0</v>
      </c>
      <c r="AF220">
        <f>HOLDS!N229*HOLDS!$E229</f>
        <v>0</v>
      </c>
      <c r="AG220">
        <f>HOLDS!O229*HOLDS!$E229</f>
        <v>0</v>
      </c>
      <c r="AH220">
        <f>HOLDS!P229*HOLDS!$E229</f>
        <v>0</v>
      </c>
      <c r="AI220">
        <f>HOLDS!Q229*HOLDS!$E229</f>
        <v>0</v>
      </c>
      <c r="AJ220">
        <f>HOLDS!R229*HOLDS!$E229</f>
        <v>0</v>
      </c>
      <c r="AK220">
        <f>HOLDS!S229*HOLDS!$E229</f>
        <v>0</v>
      </c>
      <c r="AL220">
        <f>HOLDS!T229*HOLDS!$E229</f>
        <v>0</v>
      </c>
      <c r="AM220">
        <f>HOLDS!U229*HOLDS!$E229</f>
        <v>0</v>
      </c>
      <c r="AN220">
        <f>HOLDS!V229*HOLDS!$E229</f>
        <v>0</v>
      </c>
      <c r="AO220">
        <f>HOLDS!W229*HOLDS!$E229</f>
        <v>0</v>
      </c>
      <c r="AR220">
        <f>SUM(HOLDS!G229:W229)*'Datenbank Holds'!AA222</f>
        <v>0</v>
      </c>
      <c r="AS220">
        <f>SUM(HOLDS!G229:W229)*'Datenbank Holds'!AC222</f>
        <v>0</v>
      </c>
      <c r="AV220">
        <f>SUM(HOLDS!G229:W229)*'Datenbank Holds'!AF222</f>
        <v>0</v>
      </c>
    </row>
    <row r="221" spans="2:48" s="37" customFormat="1" ht="19.5" thickBot="1" x14ac:dyDescent="0.35">
      <c r="B221" t="str">
        <f>PROPER(VLOOKUP(C221,'Datenbank Holds'!B:AI,26,FALSE))</f>
        <v>13,09</v>
      </c>
      <c r="C221" s="54" t="s">
        <v>71</v>
      </c>
      <c r="D221" s="49" t="str">
        <f>PROPER(VLOOKUP(C221,'Datenbank Holds'!B:C,2,FALSE))</f>
        <v>System 1</v>
      </c>
      <c r="E221" s="1">
        <f>SUM(HOLDS!G230:W230)</f>
        <v>0</v>
      </c>
      <c r="F221" s="5">
        <f>$E221*'Datenbank Holds'!H223</f>
        <v>0</v>
      </c>
      <c r="G221" s="5">
        <f>$E221*'Datenbank Holds'!I223</f>
        <v>0</v>
      </c>
      <c r="H221" s="5">
        <f>$E221*'Datenbank Holds'!J223</f>
        <v>0</v>
      </c>
      <c r="I221" s="5">
        <f>$E221*'Datenbank Holds'!K223</f>
        <v>0</v>
      </c>
      <c r="J221" s="5">
        <f>$E221*'Datenbank Holds'!L223</f>
        <v>0</v>
      </c>
      <c r="K221" s="5">
        <f>$E221*'Datenbank Holds'!M223</f>
        <v>0</v>
      </c>
      <c r="L221" s="5">
        <f>$E221*'Datenbank Holds'!N223</f>
        <v>0</v>
      </c>
      <c r="M221" s="5">
        <f>$E221*'Datenbank Holds'!O223</f>
        <v>0</v>
      </c>
      <c r="N221" s="5">
        <f>$E221*'Datenbank Holds'!P223</f>
        <v>0</v>
      </c>
      <c r="O221" s="5">
        <f>$E221*'Datenbank Holds'!Q223</f>
        <v>0</v>
      </c>
      <c r="P221" s="5">
        <f>$E221*'Datenbank Holds'!R223</f>
        <v>0</v>
      </c>
      <c r="Q221" s="5">
        <f>$E221*'Datenbank Holds'!S223</f>
        <v>0</v>
      </c>
      <c r="R221" s="5">
        <f>$E221*'Datenbank Holds'!T223</f>
        <v>0</v>
      </c>
      <c r="S221" s="5">
        <f>$E221*'Datenbank Holds'!U223</f>
        <v>0</v>
      </c>
      <c r="T221" s="5">
        <f>$E221*'Datenbank Holds'!V223</f>
        <v>0</v>
      </c>
      <c r="U221" s="5">
        <f>$E221*'Datenbank Holds'!W223</f>
        <v>0</v>
      </c>
      <c r="V221" s="5">
        <f>$E221*'Datenbank Holds'!X223</f>
        <v>0</v>
      </c>
      <c r="W221"/>
      <c r="X221"/>
      <c r="Y221">
        <f>HOLDS!G230*HOLDS!$E230</f>
        <v>0</v>
      </c>
      <c r="Z221">
        <f>HOLDS!H230*HOLDS!$E230</f>
        <v>0</v>
      </c>
      <c r="AA221">
        <f>HOLDS!I230*HOLDS!$E230</f>
        <v>0</v>
      </c>
      <c r="AB221">
        <f>HOLDS!J230*HOLDS!$E230</f>
        <v>0</v>
      </c>
      <c r="AC221">
        <f>HOLDS!K230*HOLDS!$E230</f>
        <v>0</v>
      </c>
      <c r="AD221">
        <f>HOLDS!L230*HOLDS!$E230</f>
        <v>0</v>
      </c>
      <c r="AE221">
        <f>HOLDS!M230*HOLDS!$E230</f>
        <v>0</v>
      </c>
      <c r="AF221">
        <f>HOLDS!N230*HOLDS!$E230</f>
        <v>0</v>
      </c>
      <c r="AG221">
        <f>HOLDS!O230*HOLDS!$E230</f>
        <v>0</v>
      </c>
      <c r="AH221">
        <f>HOLDS!P230*HOLDS!$E230</f>
        <v>0</v>
      </c>
      <c r="AI221">
        <f>HOLDS!Q230*HOLDS!$E230</f>
        <v>0</v>
      </c>
      <c r="AJ221">
        <f>HOLDS!R230*HOLDS!$E230</f>
        <v>0</v>
      </c>
      <c r="AK221">
        <f>HOLDS!S230*HOLDS!$E230</f>
        <v>0</v>
      </c>
      <c r="AL221">
        <f>HOLDS!T230*HOLDS!$E230</f>
        <v>0</v>
      </c>
      <c r="AM221">
        <f>HOLDS!U230*HOLDS!$E230</f>
        <v>0</v>
      </c>
      <c r="AN221">
        <f>HOLDS!V230*HOLDS!$E230</f>
        <v>0</v>
      </c>
      <c r="AO221">
        <f>HOLDS!W230*HOLDS!$E230</f>
        <v>0</v>
      </c>
      <c r="AP221"/>
      <c r="AQ221"/>
      <c r="AR221">
        <f>SUM(HOLDS!G230:W230)*'Datenbank Holds'!AA223</f>
        <v>0</v>
      </c>
      <c r="AS221">
        <f>SUM(HOLDS!G230:W230)*'Datenbank Holds'!AC223</f>
        <v>0</v>
      </c>
      <c r="AT221"/>
      <c r="AU221"/>
      <c r="AV221">
        <f>SUM(HOLDS!G230:W230)*'Datenbank Holds'!AF223</f>
        <v>0</v>
      </c>
    </row>
    <row r="222" spans="2:48" ht="19.5" thickBot="1" x14ac:dyDescent="0.35">
      <c r="B222" t="str">
        <f>PROPER(VLOOKUP(C222,'Datenbank Holds'!B:AI,26,FALSE))</f>
        <v>11,9</v>
      </c>
      <c r="C222" s="54" t="s">
        <v>5</v>
      </c>
      <c r="D222" s="49" t="str">
        <f>PROPER(VLOOKUP(C222,'Datenbank Holds'!B:C,2,FALSE))</f>
        <v>System 2</v>
      </c>
      <c r="E222" s="1">
        <f>SUM(HOLDS!G231:W231)</f>
        <v>0</v>
      </c>
      <c r="F222" s="5">
        <f>$E222*'Datenbank Holds'!H224</f>
        <v>0</v>
      </c>
      <c r="G222" s="5">
        <f>$E222*'Datenbank Holds'!I224</f>
        <v>0</v>
      </c>
      <c r="H222" s="5">
        <f>$E222*'Datenbank Holds'!J224</f>
        <v>0</v>
      </c>
      <c r="I222" s="5">
        <f>$E222*'Datenbank Holds'!K224</f>
        <v>0</v>
      </c>
      <c r="J222" s="5">
        <f>$E222*'Datenbank Holds'!L224</f>
        <v>0</v>
      </c>
      <c r="K222" s="5">
        <f>$E222*'Datenbank Holds'!M224</f>
        <v>0</v>
      </c>
      <c r="L222" s="5">
        <f>$E222*'Datenbank Holds'!N224</f>
        <v>0</v>
      </c>
      <c r="M222" s="5">
        <f>$E222*'Datenbank Holds'!O224</f>
        <v>0</v>
      </c>
      <c r="N222" s="5">
        <f>$E222*'Datenbank Holds'!P224</f>
        <v>0</v>
      </c>
      <c r="O222" s="5">
        <f>$E222*'Datenbank Holds'!Q224</f>
        <v>0</v>
      </c>
      <c r="P222" s="5">
        <f>$E222*'Datenbank Holds'!R224</f>
        <v>0</v>
      </c>
      <c r="Q222" s="5">
        <f>$E222*'Datenbank Holds'!S224</f>
        <v>0</v>
      </c>
      <c r="R222" s="5">
        <f>$E222*'Datenbank Holds'!T224</f>
        <v>0</v>
      </c>
      <c r="S222" s="5">
        <f>$E222*'Datenbank Holds'!U224</f>
        <v>0</v>
      </c>
      <c r="T222" s="5">
        <f>$E222*'Datenbank Holds'!V224</f>
        <v>0</v>
      </c>
      <c r="U222" s="5">
        <f>$E222*'Datenbank Holds'!W224</f>
        <v>0</v>
      </c>
      <c r="V222" s="5">
        <f>$E222*'Datenbank Holds'!X224</f>
        <v>0</v>
      </c>
      <c r="Y222">
        <f>HOLDS!G231*HOLDS!$E231</f>
        <v>0</v>
      </c>
      <c r="Z222">
        <f>HOLDS!H231*HOLDS!$E231</f>
        <v>0</v>
      </c>
      <c r="AA222">
        <f>HOLDS!I231*HOLDS!$E231</f>
        <v>0</v>
      </c>
      <c r="AB222">
        <f>HOLDS!J231*HOLDS!$E231</f>
        <v>0</v>
      </c>
      <c r="AC222">
        <f>HOLDS!K231*HOLDS!$E231</f>
        <v>0</v>
      </c>
      <c r="AD222">
        <f>HOLDS!L231*HOLDS!$E231</f>
        <v>0</v>
      </c>
      <c r="AE222">
        <f>HOLDS!M231*HOLDS!$E231</f>
        <v>0</v>
      </c>
      <c r="AF222">
        <f>HOLDS!N231*HOLDS!$E231</f>
        <v>0</v>
      </c>
      <c r="AG222">
        <f>HOLDS!O231*HOLDS!$E231</f>
        <v>0</v>
      </c>
      <c r="AH222">
        <f>HOLDS!P231*HOLDS!$E231</f>
        <v>0</v>
      </c>
      <c r="AI222">
        <f>HOLDS!Q231*HOLDS!$E231</f>
        <v>0</v>
      </c>
      <c r="AJ222">
        <f>HOLDS!R231*HOLDS!$E231</f>
        <v>0</v>
      </c>
      <c r="AK222">
        <f>HOLDS!S231*HOLDS!$E231</f>
        <v>0</v>
      </c>
      <c r="AL222">
        <f>HOLDS!T231*HOLDS!$E231</f>
        <v>0</v>
      </c>
      <c r="AM222">
        <f>HOLDS!U231*HOLDS!$E231</f>
        <v>0</v>
      </c>
      <c r="AN222">
        <f>HOLDS!V231*HOLDS!$E231</f>
        <v>0</v>
      </c>
      <c r="AO222">
        <f>HOLDS!W231*HOLDS!$E231</f>
        <v>0</v>
      </c>
      <c r="AR222">
        <f>SUM(HOLDS!G231:W231)*'Datenbank Holds'!AA224</f>
        <v>0</v>
      </c>
      <c r="AS222">
        <f>SUM(HOLDS!G231:W231)*'Datenbank Holds'!AC224</f>
        <v>0</v>
      </c>
      <c r="AV222">
        <f>SUM(HOLDS!G231:W231)*'Datenbank Holds'!AF224</f>
        <v>0</v>
      </c>
    </row>
    <row r="223" spans="2:48" ht="19.5" thickBot="1" x14ac:dyDescent="0.35">
      <c r="B223" t="str">
        <f>PROPER(VLOOKUP(C223,'Datenbank Holds'!B:AI,26,FALSE))</f>
        <v>20,23</v>
      </c>
      <c r="C223" s="54" t="s">
        <v>53</v>
      </c>
      <c r="D223" s="49" t="str">
        <f>PROPER(VLOOKUP(C223,'Datenbank Holds'!B:C,2,FALSE))</f>
        <v>System 3</v>
      </c>
      <c r="E223" s="1">
        <f>SUM(HOLDS!G232:W232)</f>
        <v>0</v>
      </c>
      <c r="F223" s="5">
        <f>$E223*'Datenbank Holds'!H225</f>
        <v>0</v>
      </c>
      <c r="G223" s="5">
        <f>$E223*'Datenbank Holds'!I225</f>
        <v>0</v>
      </c>
      <c r="H223" s="5">
        <f>$E223*'Datenbank Holds'!J225</f>
        <v>0</v>
      </c>
      <c r="I223" s="5">
        <f>$E223*'Datenbank Holds'!K225</f>
        <v>0</v>
      </c>
      <c r="J223" s="5">
        <f>$E223*'Datenbank Holds'!L225</f>
        <v>0</v>
      </c>
      <c r="K223" s="5">
        <f>$E223*'Datenbank Holds'!M225</f>
        <v>0</v>
      </c>
      <c r="L223" s="5">
        <f>$E223*'Datenbank Holds'!N225</f>
        <v>0</v>
      </c>
      <c r="M223" s="5">
        <f>$E223*'Datenbank Holds'!O225</f>
        <v>0</v>
      </c>
      <c r="N223" s="5">
        <f>$E223*'Datenbank Holds'!P225</f>
        <v>0</v>
      </c>
      <c r="O223" s="5">
        <f>$E223*'Datenbank Holds'!Q225</f>
        <v>0</v>
      </c>
      <c r="P223" s="5">
        <f>$E223*'Datenbank Holds'!R225</f>
        <v>0</v>
      </c>
      <c r="Q223" s="5">
        <f>$E223*'Datenbank Holds'!S225</f>
        <v>0</v>
      </c>
      <c r="R223" s="5">
        <f>$E223*'Datenbank Holds'!T225</f>
        <v>0</v>
      </c>
      <c r="S223" s="5">
        <f>$E223*'Datenbank Holds'!U225</f>
        <v>0</v>
      </c>
      <c r="T223" s="5">
        <f>$E223*'Datenbank Holds'!V225</f>
        <v>0</v>
      </c>
      <c r="U223" s="5">
        <f>$E223*'Datenbank Holds'!W225</f>
        <v>0</v>
      </c>
      <c r="V223" s="5">
        <f>$E223*'Datenbank Holds'!X225</f>
        <v>0</v>
      </c>
      <c r="Y223">
        <f>HOLDS!G232*HOLDS!$E232</f>
        <v>0</v>
      </c>
      <c r="Z223">
        <f>HOLDS!H232*HOLDS!$E232</f>
        <v>0</v>
      </c>
      <c r="AA223">
        <f>HOLDS!I232*HOLDS!$E232</f>
        <v>0</v>
      </c>
      <c r="AB223">
        <f>HOLDS!J232*HOLDS!$E232</f>
        <v>0</v>
      </c>
      <c r="AC223">
        <f>HOLDS!K232*HOLDS!$E232</f>
        <v>0</v>
      </c>
      <c r="AD223">
        <f>HOLDS!L232*HOLDS!$E232</f>
        <v>0</v>
      </c>
      <c r="AE223">
        <f>HOLDS!M232*HOLDS!$E232</f>
        <v>0</v>
      </c>
      <c r="AF223">
        <f>HOLDS!N232*HOLDS!$E232</f>
        <v>0</v>
      </c>
      <c r="AG223">
        <f>HOLDS!O232*HOLDS!$E232</f>
        <v>0</v>
      </c>
      <c r="AH223">
        <f>HOLDS!P232*HOLDS!$E232</f>
        <v>0</v>
      </c>
      <c r="AI223">
        <f>HOLDS!Q232*HOLDS!$E232</f>
        <v>0</v>
      </c>
      <c r="AJ223">
        <f>HOLDS!R232*HOLDS!$E232</f>
        <v>0</v>
      </c>
      <c r="AK223">
        <f>HOLDS!S232*HOLDS!$E232</f>
        <v>0</v>
      </c>
      <c r="AL223">
        <f>HOLDS!T232*HOLDS!$E232</f>
        <v>0</v>
      </c>
      <c r="AM223">
        <f>HOLDS!U232*HOLDS!$E232</f>
        <v>0</v>
      </c>
      <c r="AN223">
        <f>HOLDS!V232*HOLDS!$E232</f>
        <v>0</v>
      </c>
      <c r="AO223">
        <f>HOLDS!W232*HOLDS!$E232</f>
        <v>0</v>
      </c>
      <c r="AR223">
        <f>SUM(HOLDS!G232:W232)*'Datenbank Holds'!AA225</f>
        <v>0</v>
      </c>
      <c r="AS223">
        <f>SUM(HOLDS!G232:W232)*'Datenbank Holds'!AC225</f>
        <v>0</v>
      </c>
      <c r="AV223">
        <f>SUM(HOLDS!G232:W232)*'Datenbank Holds'!AF225</f>
        <v>0</v>
      </c>
    </row>
    <row r="224" spans="2:48" ht="19.5" thickBot="1" x14ac:dyDescent="0.35">
      <c r="B224" t="str">
        <f>PROPER(VLOOKUP(C224,'Datenbank Holds'!B:AI,26,FALSE))</f>
        <v>14,28</v>
      </c>
      <c r="C224" s="54" t="s">
        <v>54</v>
      </c>
      <c r="D224" s="49" t="str">
        <f>PROPER(VLOOKUP(C224,'Datenbank Holds'!B:C,2,FALSE))</f>
        <v>System 4</v>
      </c>
      <c r="E224" s="1">
        <f>SUM(HOLDS!G233:W233)</f>
        <v>0</v>
      </c>
      <c r="F224" s="5">
        <f>$E224*'Datenbank Holds'!H226</f>
        <v>0</v>
      </c>
      <c r="G224" s="5">
        <f>$E224*'Datenbank Holds'!I226</f>
        <v>0</v>
      </c>
      <c r="H224" s="5">
        <f>$E224*'Datenbank Holds'!J226</f>
        <v>0</v>
      </c>
      <c r="I224" s="5">
        <f>$E224*'Datenbank Holds'!K226</f>
        <v>0</v>
      </c>
      <c r="J224" s="5">
        <f>$E224*'Datenbank Holds'!L226</f>
        <v>0</v>
      </c>
      <c r="K224" s="5">
        <f>$E224*'Datenbank Holds'!M226</f>
        <v>0</v>
      </c>
      <c r="L224" s="5">
        <f>$E224*'Datenbank Holds'!N226</f>
        <v>0</v>
      </c>
      <c r="M224" s="5">
        <f>$E224*'Datenbank Holds'!O226</f>
        <v>0</v>
      </c>
      <c r="N224" s="5">
        <f>$E224*'Datenbank Holds'!P226</f>
        <v>0</v>
      </c>
      <c r="O224" s="5">
        <f>$E224*'Datenbank Holds'!Q226</f>
        <v>0</v>
      </c>
      <c r="P224" s="5">
        <f>$E224*'Datenbank Holds'!R226</f>
        <v>0</v>
      </c>
      <c r="Q224" s="5">
        <f>$E224*'Datenbank Holds'!S226</f>
        <v>0</v>
      </c>
      <c r="R224" s="5">
        <f>$E224*'Datenbank Holds'!T226</f>
        <v>0</v>
      </c>
      <c r="S224" s="5">
        <f>$E224*'Datenbank Holds'!U226</f>
        <v>0</v>
      </c>
      <c r="T224" s="5">
        <f>$E224*'Datenbank Holds'!V226</f>
        <v>0</v>
      </c>
      <c r="U224" s="5">
        <f>$E224*'Datenbank Holds'!W226</f>
        <v>0</v>
      </c>
      <c r="V224" s="5">
        <f>$E224*'Datenbank Holds'!X226</f>
        <v>0</v>
      </c>
      <c r="Y224">
        <f>HOLDS!G233*HOLDS!$E233</f>
        <v>0</v>
      </c>
      <c r="Z224">
        <f>HOLDS!H233*HOLDS!$E233</f>
        <v>0</v>
      </c>
      <c r="AA224">
        <f>HOLDS!I233*HOLDS!$E233</f>
        <v>0</v>
      </c>
      <c r="AB224">
        <f>HOLDS!J233*HOLDS!$E233</f>
        <v>0</v>
      </c>
      <c r="AC224">
        <f>HOLDS!K233*HOLDS!$E233</f>
        <v>0</v>
      </c>
      <c r="AD224">
        <f>HOLDS!L233*HOLDS!$E233</f>
        <v>0</v>
      </c>
      <c r="AE224">
        <f>HOLDS!M233*HOLDS!$E233</f>
        <v>0</v>
      </c>
      <c r="AF224">
        <f>HOLDS!N233*HOLDS!$E233</f>
        <v>0</v>
      </c>
      <c r="AG224">
        <f>HOLDS!O233*HOLDS!$E233</f>
        <v>0</v>
      </c>
      <c r="AH224">
        <f>HOLDS!P233*HOLDS!$E233</f>
        <v>0</v>
      </c>
      <c r="AI224">
        <f>HOLDS!Q233*HOLDS!$E233</f>
        <v>0</v>
      </c>
      <c r="AJ224">
        <f>HOLDS!R233*HOLDS!$E233</f>
        <v>0</v>
      </c>
      <c r="AK224">
        <f>HOLDS!S233*HOLDS!$E233</f>
        <v>0</v>
      </c>
      <c r="AL224">
        <f>HOLDS!T233*HOLDS!$E233</f>
        <v>0</v>
      </c>
      <c r="AM224">
        <f>HOLDS!U233*HOLDS!$E233</f>
        <v>0</v>
      </c>
      <c r="AN224">
        <f>HOLDS!V233*HOLDS!$E233</f>
        <v>0</v>
      </c>
      <c r="AO224">
        <f>HOLDS!W233*HOLDS!$E233</f>
        <v>0</v>
      </c>
      <c r="AR224">
        <f>SUM(HOLDS!G233:W233)*'Datenbank Holds'!AA226</f>
        <v>0</v>
      </c>
      <c r="AS224">
        <f>SUM(HOLDS!G233:W233)*'Datenbank Holds'!AC226</f>
        <v>0</v>
      </c>
      <c r="AV224">
        <f>SUM(HOLDS!G233:W233)*'Datenbank Holds'!AF226</f>
        <v>0</v>
      </c>
    </row>
    <row r="225" spans="2:48" ht="19.5" thickBot="1" x14ac:dyDescent="0.35">
      <c r="B225" t="str">
        <f>PROPER(VLOOKUP(C225,'Datenbank Holds'!B:AI,26,FALSE))</f>
        <v>10,71</v>
      </c>
      <c r="C225" s="54" t="s">
        <v>55</v>
      </c>
      <c r="D225" s="49" t="str">
        <f>PROPER(VLOOKUP(C225,'Datenbank Holds'!B:C,2,FALSE))</f>
        <v>System 5</v>
      </c>
      <c r="E225" s="1">
        <f>SUM(HOLDS!G234:W234)</f>
        <v>0</v>
      </c>
      <c r="F225" s="5">
        <f>$E225*'Datenbank Holds'!H227</f>
        <v>0</v>
      </c>
      <c r="G225" s="5">
        <f>$E225*'Datenbank Holds'!I227</f>
        <v>0</v>
      </c>
      <c r="H225" s="5">
        <f>$E225*'Datenbank Holds'!J227</f>
        <v>0</v>
      </c>
      <c r="I225" s="5">
        <f>$E225*'Datenbank Holds'!K227</f>
        <v>0</v>
      </c>
      <c r="J225" s="5">
        <f>$E225*'Datenbank Holds'!L227</f>
        <v>0</v>
      </c>
      <c r="K225" s="5">
        <f>$E225*'Datenbank Holds'!M227</f>
        <v>0</v>
      </c>
      <c r="L225" s="5">
        <f>$E225*'Datenbank Holds'!N227</f>
        <v>0</v>
      </c>
      <c r="M225" s="5">
        <f>$E225*'Datenbank Holds'!O227</f>
        <v>0</v>
      </c>
      <c r="N225" s="5">
        <f>$E225*'Datenbank Holds'!P227</f>
        <v>0</v>
      </c>
      <c r="O225" s="5">
        <f>$E225*'Datenbank Holds'!Q227</f>
        <v>0</v>
      </c>
      <c r="P225" s="5">
        <f>$E225*'Datenbank Holds'!R227</f>
        <v>0</v>
      </c>
      <c r="Q225" s="5">
        <f>$E225*'Datenbank Holds'!S227</f>
        <v>0</v>
      </c>
      <c r="R225" s="5">
        <f>$E225*'Datenbank Holds'!T227</f>
        <v>0</v>
      </c>
      <c r="S225" s="5">
        <f>$E225*'Datenbank Holds'!U227</f>
        <v>0</v>
      </c>
      <c r="T225" s="5">
        <f>$E225*'Datenbank Holds'!V227</f>
        <v>0</v>
      </c>
      <c r="U225" s="5">
        <f>$E225*'Datenbank Holds'!W227</f>
        <v>0</v>
      </c>
      <c r="V225" s="5">
        <f>$E225*'Datenbank Holds'!X227</f>
        <v>0</v>
      </c>
      <c r="Y225">
        <f>HOLDS!G234*HOLDS!$E234</f>
        <v>0</v>
      </c>
      <c r="Z225">
        <f>HOLDS!H234*HOLDS!$E234</f>
        <v>0</v>
      </c>
      <c r="AA225">
        <f>HOLDS!I234*HOLDS!$E234</f>
        <v>0</v>
      </c>
      <c r="AB225">
        <f>HOLDS!J234*HOLDS!$E234</f>
        <v>0</v>
      </c>
      <c r="AC225">
        <f>HOLDS!K234*HOLDS!$E234</f>
        <v>0</v>
      </c>
      <c r="AD225">
        <f>HOLDS!L234*HOLDS!$E234</f>
        <v>0</v>
      </c>
      <c r="AE225">
        <f>HOLDS!M234*HOLDS!$E234</f>
        <v>0</v>
      </c>
      <c r="AF225">
        <f>HOLDS!N234*HOLDS!$E234</f>
        <v>0</v>
      </c>
      <c r="AG225">
        <f>HOLDS!O234*HOLDS!$E234</f>
        <v>0</v>
      </c>
      <c r="AH225">
        <f>HOLDS!P234*HOLDS!$E234</f>
        <v>0</v>
      </c>
      <c r="AI225">
        <f>HOLDS!Q234*HOLDS!$E234</f>
        <v>0</v>
      </c>
      <c r="AJ225">
        <f>HOLDS!R234*HOLDS!$E234</f>
        <v>0</v>
      </c>
      <c r="AK225">
        <f>HOLDS!S234*HOLDS!$E234</f>
        <v>0</v>
      </c>
      <c r="AL225">
        <f>HOLDS!T234*HOLDS!$E234</f>
        <v>0</v>
      </c>
      <c r="AM225">
        <f>HOLDS!U234*HOLDS!$E234</f>
        <v>0</v>
      </c>
      <c r="AN225">
        <f>HOLDS!V234*HOLDS!$E234</f>
        <v>0</v>
      </c>
      <c r="AO225">
        <f>HOLDS!W234*HOLDS!$E234</f>
        <v>0</v>
      </c>
      <c r="AR225">
        <f>SUM(HOLDS!G234:W234)*'Datenbank Holds'!AA227</f>
        <v>0</v>
      </c>
      <c r="AS225">
        <f>SUM(HOLDS!G234:W234)*'Datenbank Holds'!AC227</f>
        <v>0</v>
      </c>
      <c r="AV225">
        <f>SUM(HOLDS!G234:W234)*'Datenbank Holds'!AF227</f>
        <v>0</v>
      </c>
    </row>
    <row r="226" spans="2:48" ht="19.5" thickBot="1" x14ac:dyDescent="0.35">
      <c r="B226" t="str">
        <f>PROPER(VLOOKUP(C226,'Datenbank Holds'!B:AI,26,FALSE))</f>
        <v>11,9</v>
      </c>
      <c r="C226" s="54" t="s">
        <v>56</v>
      </c>
      <c r="D226" s="49" t="str">
        <f>PROPER(VLOOKUP(C226,'Datenbank Holds'!B:C,2,FALSE))</f>
        <v>System 6</v>
      </c>
      <c r="E226" s="1">
        <f>SUM(HOLDS!G235:W235)</f>
        <v>0</v>
      </c>
      <c r="F226" s="5">
        <f>$E226*'Datenbank Holds'!H228</f>
        <v>0</v>
      </c>
      <c r="G226" s="5">
        <f>$E226*'Datenbank Holds'!I228</f>
        <v>0</v>
      </c>
      <c r="H226" s="5">
        <f>$E226*'Datenbank Holds'!J228</f>
        <v>0</v>
      </c>
      <c r="I226" s="5">
        <f>$E226*'Datenbank Holds'!K228</f>
        <v>0</v>
      </c>
      <c r="J226" s="5">
        <f>$E226*'Datenbank Holds'!L228</f>
        <v>0</v>
      </c>
      <c r="K226" s="5">
        <f>$E226*'Datenbank Holds'!M228</f>
        <v>0</v>
      </c>
      <c r="L226" s="5">
        <f>$E226*'Datenbank Holds'!N228</f>
        <v>0</v>
      </c>
      <c r="M226" s="5">
        <f>$E226*'Datenbank Holds'!O228</f>
        <v>0</v>
      </c>
      <c r="N226" s="5">
        <f>$E226*'Datenbank Holds'!P228</f>
        <v>0</v>
      </c>
      <c r="O226" s="5">
        <f>$E226*'Datenbank Holds'!Q228</f>
        <v>0</v>
      </c>
      <c r="P226" s="5">
        <f>$E226*'Datenbank Holds'!R228</f>
        <v>0</v>
      </c>
      <c r="Q226" s="5">
        <f>$E226*'Datenbank Holds'!S228</f>
        <v>0</v>
      </c>
      <c r="R226" s="5">
        <f>$E226*'Datenbank Holds'!T228</f>
        <v>0</v>
      </c>
      <c r="S226" s="5">
        <f>$E226*'Datenbank Holds'!U228</f>
        <v>0</v>
      </c>
      <c r="T226" s="5">
        <f>$E226*'Datenbank Holds'!V228</f>
        <v>0</v>
      </c>
      <c r="U226" s="5">
        <f>$E226*'Datenbank Holds'!W228</f>
        <v>0</v>
      </c>
      <c r="V226" s="5">
        <f>$E226*'Datenbank Holds'!X228</f>
        <v>0</v>
      </c>
      <c r="Y226">
        <f>HOLDS!G235*HOLDS!$E235</f>
        <v>0</v>
      </c>
      <c r="Z226">
        <f>HOLDS!H235*HOLDS!$E235</f>
        <v>0</v>
      </c>
      <c r="AA226">
        <f>HOLDS!I235*HOLDS!$E235</f>
        <v>0</v>
      </c>
      <c r="AB226">
        <f>HOLDS!J235*HOLDS!$E235</f>
        <v>0</v>
      </c>
      <c r="AC226">
        <f>HOLDS!K235*HOLDS!$E235</f>
        <v>0</v>
      </c>
      <c r="AD226">
        <f>HOLDS!L235*HOLDS!$E235</f>
        <v>0</v>
      </c>
      <c r="AE226">
        <f>HOLDS!M235*HOLDS!$E235</f>
        <v>0</v>
      </c>
      <c r="AF226">
        <f>HOLDS!N235*HOLDS!$E235</f>
        <v>0</v>
      </c>
      <c r="AG226">
        <f>HOLDS!O235*HOLDS!$E235</f>
        <v>0</v>
      </c>
      <c r="AH226">
        <f>HOLDS!P235*HOLDS!$E235</f>
        <v>0</v>
      </c>
      <c r="AI226">
        <f>HOLDS!Q235*HOLDS!$E235</f>
        <v>0</v>
      </c>
      <c r="AJ226">
        <f>HOLDS!R235*HOLDS!$E235</f>
        <v>0</v>
      </c>
      <c r="AK226">
        <f>HOLDS!S235*HOLDS!$E235</f>
        <v>0</v>
      </c>
      <c r="AL226">
        <f>HOLDS!T235*HOLDS!$E235</f>
        <v>0</v>
      </c>
      <c r="AM226">
        <f>HOLDS!U235*HOLDS!$E235</f>
        <v>0</v>
      </c>
      <c r="AN226">
        <f>HOLDS!V235*HOLDS!$E235</f>
        <v>0</v>
      </c>
      <c r="AO226">
        <f>HOLDS!W235*HOLDS!$E235</f>
        <v>0</v>
      </c>
      <c r="AR226">
        <f>SUM(HOLDS!G235:W235)*'Datenbank Holds'!AA228</f>
        <v>0</v>
      </c>
      <c r="AS226">
        <f>SUM(HOLDS!G235:W235)*'Datenbank Holds'!AC228</f>
        <v>0</v>
      </c>
      <c r="AV226">
        <f>SUM(HOLDS!G235:W235)*'Datenbank Holds'!AF228</f>
        <v>0</v>
      </c>
    </row>
    <row r="227" spans="2:48" ht="19.5" thickBot="1" x14ac:dyDescent="0.35">
      <c r="B227" t="str">
        <f>PROPER(VLOOKUP(C227,'Datenbank Holds'!B:AI,26,FALSE))</f>
        <v>7,14</v>
      </c>
      <c r="C227" s="54" t="s">
        <v>57</v>
      </c>
      <c r="D227" s="49" t="str">
        <f>PROPER(VLOOKUP(C227,'Datenbank Holds'!B:C,2,FALSE))</f>
        <v>System 7</v>
      </c>
      <c r="E227" s="1">
        <f>SUM(HOLDS!G236:W236)</f>
        <v>0</v>
      </c>
      <c r="F227" s="5">
        <f>$E227*'Datenbank Holds'!H229</f>
        <v>0</v>
      </c>
      <c r="G227" s="5">
        <f>$E227*'Datenbank Holds'!I229</f>
        <v>0</v>
      </c>
      <c r="H227" s="5">
        <f>$E227*'Datenbank Holds'!J229</f>
        <v>0</v>
      </c>
      <c r="I227" s="5">
        <f>$E227*'Datenbank Holds'!K229</f>
        <v>0</v>
      </c>
      <c r="J227" s="5">
        <f>$E227*'Datenbank Holds'!L229</f>
        <v>0</v>
      </c>
      <c r="K227" s="5">
        <f>$E227*'Datenbank Holds'!M229</f>
        <v>0</v>
      </c>
      <c r="L227" s="5">
        <f>$E227*'Datenbank Holds'!N229</f>
        <v>0</v>
      </c>
      <c r="M227" s="5">
        <f>$E227*'Datenbank Holds'!O229</f>
        <v>0</v>
      </c>
      <c r="N227" s="5">
        <f>$E227*'Datenbank Holds'!P229</f>
        <v>0</v>
      </c>
      <c r="O227" s="5">
        <f>$E227*'Datenbank Holds'!Q229</f>
        <v>0</v>
      </c>
      <c r="P227" s="5">
        <f>$E227*'Datenbank Holds'!R229</f>
        <v>0</v>
      </c>
      <c r="Q227" s="5">
        <f>$E227*'Datenbank Holds'!S229</f>
        <v>0</v>
      </c>
      <c r="R227" s="5">
        <f>$E227*'Datenbank Holds'!T229</f>
        <v>0</v>
      </c>
      <c r="S227" s="5">
        <f>$E227*'Datenbank Holds'!U229</f>
        <v>0</v>
      </c>
      <c r="T227" s="5">
        <f>$E227*'Datenbank Holds'!V229</f>
        <v>0</v>
      </c>
      <c r="U227" s="5">
        <f>$E227*'Datenbank Holds'!W229</f>
        <v>0</v>
      </c>
      <c r="V227" s="5">
        <f>$E227*'Datenbank Holds'!X229</f>
        <v>0</v>
      </c>
      <c r="Y227">
        <f>HOLDS!G236*HOLDS!$E236</f>
        <v>0</v>
      </c>
      <c r="Z227">
        <f>HOLDS!H236*HOLDS!$E236</f>
        <v>0</v>
      </c>
      <c r="AA227">
        <f>HOLDS!I236*HOLDS!$E236</f>
        <v>0</v>
      </c>
      <c r="AB227">
        <f>HOLDS!J236*HOLDS!$E236</f>
        <v>0</v>
      </c>
      <c r="AC227">
        <f>HOLDS!K236*HOLDS!$E236</f>
        <v>0</v>
      </c>
      <c r="AD227">
        <f>HOLDS!L236*HOLDS!$E236</f>
        <v>0</v>
      </c>
      <c r="AE227">
        <f>HOLDS!M236*HOLDS!$E236</f>
        <v>0</v>
      </c>
      <c r="AF227">
        <f>HOLDS!N236*HOLDS!$E236</f>
        <v>0</v>
      </c>
      <c r="AG227">
        <f>HOLDS!O236*HOLDS!$E236</f>
        <v>0</v>
      </c>
      <c r="AH227">
        <f>HOLDS!P236*HOLDS!$E236</f>
        <v>0</v>
      </c>
      <c r="AI227">
        <f>HOLDS!Q236*HOLDS!$E236</f>
        <v>0</v>
      </c>
      <c r="AJ227">
        <f>HOLDS!R236*HOLDS!$E236</f>
        <v>0</v>
      </c>
      <c r="AK227">
        <f>HOLDS!S236*HOLDS!$E236</f>
        <v>0</v>
      </c>
      <c r="AL227">
        <f>HOLDS!T236*HOLDS!$E236</f>
        <v>0</v>
      </c>
      <c r="AM227">
        <f>HOLDS!U236*HOLDS!$E236</f>
        <v>0</v>
      </c>
      <c r="AN227">
        <f>HOLDS!V236*HOLDS!$E236</f>
        <v>0</v>
      </c>
      <c r="AO227">
        <f>HOLDS!W236*HOLDS!$E236</f>
        <v>0</v>
      </c>
      <c r="AR227">
        <f>SUM(HOLDS!G236:W236)*'Datenbank Holds'!AA229</f>
        <v>0</v>
      </c>
      <c r="AS227">
        <f>SUM(HOLDS!G236:W236)*'Datenbank Holds'!AC229</f>
        <v>0</v>
      </c>
      <c r="AV227">
        <f>SUM(HOLDS!G236:W236)*'Datenbank Holds'!AF229</f>
        <v>0</v>
      </c>
    </row>
    <row r="228" spans="2:48" ht="19.5" thickBot="1" x14ac:dyDescent="0.35">
      <c r="B228" t="str">
        <f>PROPER(VLOOKUP(C228,'Datenbank Holds'!B:AI,26,FALSE))</f>
        <v>27,37</v>
      </c>
      <c r="C228" s="54" t="s">
        <v>58</v>
      </c>
      <c r="D228" s="49" t="str">
        <f>PROPER(VLOOKUP(C228,'Datenbank Holds'!B:C,2,FALSE))</f>
        <v>System 8</v>
      </c>
      <c r="E228" s="1">
        <f>SUM(HOLDS!G237:W237)</f>
        <v>0</v>
      </c>
      <c r="F228" s="5">
        <f>$E228*'Datenbank Holds'!H230</f>
        <v>0</v>
      </c>
      <c r="G228" s="5">
        <f>$E228*'Datenbank Holds'!I230</f>
        <v>0</v>
      </c>
      <c r="H228" s="5">
        <f>$E228*'Datenbank Holds'!J230</f>
        <v>0</v>
      </c>
      <c r="I228" s="5">
        <f>$E228*'Datenbank Holds'!K230</f>
        <v>0</v>
      </c>
      <c r="J228" s="5">
        <f>$E228*'Datenbank Holds'!L230</f>
        <v>0</v>
      </c>
      <c r="K228" s="5">
        <f>$E228*'Datenbank Holds'!M230</f>
        <v>0</v>
      </c>
      <c r="L228" s="5">
        <f>$E228*'Datenbank Holds'!N230</f>
        <v>0</v>
      </c>
      <c r="M228" s="5">
        <f>$E228*'Datenbank Holds'!O230</f>
        <v>0</v>
      </c>
      <c r="N228" s="5">
        <f>$E228*'Datenbank Holds'!P230</f>
        <v>0</v>
      </c>
      <c r="O228" s="5">
        <f>$E228*'Datenbank Holds'!Q230</f>
        <v>0</v>
      </c>
      <c r="P228" s="5">
        <f>$E228*'Datenbank Holds'!R230</f>
        <v>0</v>
      </c>
      <c r="Q228" s="5">
        <f>$E228*'Datenbank Holds'!S230</f>
        <v>0</v>
      </c>
      <c r="R228" s="5">
        <f>$E228*'Datenbank Holds'!T230</f>
        <v>0</v>
      </c>
      <c r="S228" s="5">
        <f>$E228*'Datenbank Holds'!U230</f>
        <v>0</v>
      </c>
      <c r="T228" s="5">
        <f>$E228*'Datenbank Holds'!V230</f>
        <v>0</v>
      </c>
      <c r="U228" s="5">
        <f>$E228*'Datenbank Holds'!W230</f>
        <v>0</v>
      </c>
      <c r="V228" s="5">
        <f>$E228*'Datenbank Holds'!X230</f>
        <v>0</v>
      </c>
      <c r="Y228">
        <f>HOLDS!G237*HOLDS!$E237</f>
        <v>0</v>
      </c>
      <c r="Z228">
        <f>HOLDS!H237*HOLDS!$E237</f>
        <v>0</v>
      </c>
      <c r="AA228">
        <f>HOLDS!I237*HOLDS!$E237</f>
        <v>0</v>
      </c>
      <c r="AB228">
        <f>HOLDS!J237*HOLDS!$E237</f>
        <v>0</v>
      </c>
      <c r="AC228">
        <f>HOLDS!K237*HOLDS!$E237</f>
        <v>0</v>
      </c>
      <c r="AD228">
        <f>HOLDS!L237*HOLDS!$E237</f>
        <v>0</v>
      </c>
      <c r="AE228">
        <f>HOLDS!M237*HOLDS!$E237</f>
        <v>0</v>
      </c>
      <c r="AF228">
        <f>HOLDS!N237*HOLDS!$E237</f>
        <v>0</v>
      </c>
      <c r="AG228">
        <f>HOLDS!O237*HOLDS!$E237</f>
        <v>0</v>
      </c>
      <c r="AH228">
        <f>HOLDS!P237*HOLDS!$E237</f>
        <v>0</v>
      </c>
      <c r="AI228">
        <f>HOLDS!Q237*HOLDS!$E237</f>
        <v>0</v>
      </c>
      <c r="AJ228">
        <f>HOLDS!R237*HOLDS!$E237</f>
        <v>0</v>
      </c>
      <c r="AK228">
        <f>HOLDS!S237*HOLDS!$E237</f>
        <v>0</v>
      </c>
      <c r="AL228">
        <f>HOLDS!T237*HOLDS!$E237</f>
        <v>0</v>
      </c>
      <c r="AM228">
        <f>HOLDS!U237*HOLDS!$E237</f>
        <v>0</v>
      </c>
      <c r="AN228">
        <f>HOLDS!V237*HOLDS!$E237</f>
        <v>0</v>
      </c>
      <c r="AO228">
        <f>HOLDS!W237*HOLDS!$E237</f>
        <v>0</v>
      </c>
      <c r="AR228">
        <f>SUM(HOLDS!G237:W237)*'Datenbank Holds'!AA230</f>
        <v>0</v>
      </c>
      <c r="AS228">
        <f>SUM(HOLDS!G237:W237)*'Datenbank Holds'!AC230</f>
        <v>0</v>
      </c>
      <c r="AV228">
        <f>SUM(HOLDS!G237:W237)*'Datenbank Holds'!AF230</f>
        <v>0</v>
      </c>
    </row>
    <row r="229" spans="2:48" ht="19.5" thickBot="1" x14ac:dyDescent="0.35">
      <c r="B229" t="str">
        <f>PROPER(VLOOKUP(C229,'Datenbank Holds'!B:AI,26,FALSE))</f>
        <v>19,04</v>
      </c>
      <c r="C229" s="54" t="s">
        <v>59</v>
      </c>
      <c r="D229" s="49" t="str">
        <f>PROPER(VLOOKUP(C229,'Datenbank Holds'!B:C,2,FALSE))</f>
        <v>System 9</v>
      </c>
      <c r="E229" s="1">
        <f>SUM(HOLDS!G238:W238)</f>
        <v>0</v>
      </c>
      <c r="F229" s="5">
        <f>$E229*'Datenbank Holds'!H231</f>
        <v>0</v>
      </c>
      <c r="G229" s="5">
        <f>$E229*'Datenbank Holds'!I231</f>
        <v>0</v>
      </c>
      <c r="H229" s="5">
        <f>$E229*'Datenbank Holds'!J231</f>
        <v>0</v>
      </c>
      <c r="I229" s="5">
        <f>$E229*'Datenbank Holds'!K231</f>
        <v>0</v>
      </c>
      <c r="J229" s="5">
        <f>$E229*'Datenbank Holds'!L231</f>
        <v>0</v>
      </c>
      <c r="K229" s="5">
        <f>$E229*'Datenbank Holds'!M231</f>
        <v>0</v>
      </c>
      <c r="L229" s="5">
        <f>$E229*'Datenbank Holds'!N231</f>
        <v>0</v>
      </c>
      <c r="M229" s="5">
        <f>$E229*'Datenbank Holds'!O231</f>
        <v>0</v>
      </c>
      <c r="N229" s="5">
        <f>$E229*'Datenbank Holds'!P231</f>
        <v>0</v>
      </c>
      <c r="O229" s="5">
        <f>$E229*'Datenbank Holds'!Q231</f>
        <v>0</v>
      </c>
      <c r="P229" s="5">
        <f>$E229*'Datenbank Holds'!R231</f>
        <v>0</v>
      </c>
      <c r="Q229" s="5">
        <f>$E229*'Datenbank Holds'!S231</f>
        <v>0</v>
      </c>
      <c r="R229" s="5">
        <f>$E229*'Datenbank Holds'!T231</f>
        <v>0</v>
      </c>
      <c r="S229" s="5">
        <f>$E229*'Datenbank Holds'!U231</f>
        <v>0</v>
      </c>
      <c r="T229" s="5">
        <f>$E229*'Datenbank Holds'!V231</f>
        <v>0</v>
      </c>
      <c r="U229" s="5">
        <f>$E229*'Datenbank Holds'!W231</f>
        <v>0</v>
      </c>
      <c r="V229" s="5">
        <f>$E229*'Datenbank Holds'!X231</f>
        <v>0</v>
      </c>
      <c r="Y229">
        <f>HOLDS!G238*HOLDS!$E238</f>
        <v>0</v>
      </c>
      <c r="Z229">
        <f>HOLDS!H238*HOLDS!$E238</f>
        <v>0</v>
      </c>
      <c r="AA229">
        <f>HOLDS!I238*HOLDS!$E238</f>
        <v>0</v>
      </c>
      <c r="AB229">
        <f>HOLDS!J238*HOLDS!$E238</f>
        <v>0</v>
      </c>
      <c r="AC229">
        <f>HOLDS!K238*HOLDS!$E238</f>
        <v>0</v>
      </c>
      <c r="AD229">
        <f>HOLDS!L238*HOLDS!$E238</f>
        <v>0</v>
      </c>
      <c r="AE229">
        <f>HOLDS!M238*HOLDS!$E238</f>
        <v>0</v>
      </c>
      <c r="AF229">
        <f>HOLDS!N238*HOLDS!$E238</f>
        <v>0</v>
      </c>
      <c r="AG229">
        <f>HOLDS!O238*HOLDS!$E238</f>
        <v>0</v>
      </c>
      <c r="AH229">
        <f>HOLDS!P238*HOLDS!$E238</f>
        <v>0</v>
      </c>
      <c r="AI229">
        <f>HOLDS!Q238*HOLDS!$E238</f>
        <v>0</v>
      </c>
      <c r="AJ229">
        <f>HOLDS!R238*HOLDS!$E238</f>
        <v>0</v>
      </c>
      <c r="AK229">
        <f>HOLDS!S238*HOLDS!$E238</f>
        <v>0</v>
      </c>
      <c r="AL229">
        <f>HOLDS!T238*HOLDS!$E238</f>
        <v>0</v>
      </c>
      <c r="AM229">
        <f>HOLDS!U238*HOLDS!$E238</f>
        <v>0</v>
      </c>
      <c r="AN229">
        <f>HOLDS!V238*HOLDS!$E238</f>
        <v>0</v>
      </c>
      <c r="AO229">
        <f>HOLDS!W238*HOLDS!$E238</f>
        <v>0</v>
      </c>
      <c r="AR229">
        <f>SUM(HOLDS!G238:W238)*'Datenbank Holds'!AA231</f>
        <v>0</v>
      </c>
      <c r="AS229">
        <f>SUM(HOLDS!G238:W238)*'Datenbank Holds'!AC231</f>
        <v>0</v>
      </c>
      <c r="AV229">
        <f>SUM(HOLDS!G238:W238)*'Datenbank Holds'!AF231</f>
        <v>0</v>
      </c>
    </row>
    <row r="230" spans="2:48" ht="19.5" thickBot="1" x14ac:dyDescent="0.35">
      <c r="B230" t="str">
        <f>PROPER(VLOOKUP(C230,'Datenbank Holds'!B:AI,26,FALSE))</f>
        <v>14,28</v>
      </c>
      <c r="C230" s="59" t="s">
        <v>353</v>
      </c>
      <c r="D230" s="49" t="str">
        <f>PROPER(VLOOKUP(C230,'Datenbank Holds'!B:C,2,FALSE))</f>
        <v>Down Climb Mini</v>
      </c>
      <c r="E230" s="1">
        <f>SUM(HOLDS!G239:W239)</f>
        <v>0</v>
      </c>
      <c r="F230" s="5">
        <f>$E230*'Datenbank Holds'!H232</f>
        <v>0</v>
      </c>
      <c r="G230" s="5">
        <f>$E230*'Datenbank Holds'!I232</f>
        <v>0</v>
      </c>
      <c r="H230" s="5">
        <f>$E230*'Datenbank Holds'!J232</f>
        <v>0</v>
      </c>
      <c r="I230" s="5">
        <f>$E230*'Datenbank Holds'!K232</f>
        <v>0</v>
      </c>
      <c r="J230" s="5">
        <f>$E230*'Datenbank Holds'!L232</f>
        <v>0</v>
      </c>
      <c r="K230" s="5">
        <f>$E230*'Datenbank Holds'!M232</f>
        <v>0</v>
      </c>
      <c r="L230" s="5">
        <f>$E230*'Datenbank Holds'!N232</f>
        <v>0</v>
      </c>
      <c r="M230" s="5">
        <f>$E230*'Datenbank Holds'!O232</f>
        <v>0</v>
      </c>
      <c r="N230" s="5">
        <f>$E230*'Datenbank Holds'!P232</f>
        <v>0</v>
      </c>
      <c r="O230" s="5">
        <f>$E230*'Datenbank Holds'!Q232</f>
        <v>0</v>
      </c>
      <c r="P230" s="5">
        <f>$E230*'Datenbank Holds'!R232</f>
        <v>0</v>
      </c>
      <c r="Q230" s="5">
        <f>$E230*'Datenbank Holds'!S232</f>
        <v>0</v>
      </c>
      <c r="R230" s="5">
        <f>$E230*'Datenbank Holds'!T232</f>
        <v>0</v>
      </c>
      <c r="S230" s="5">
        <f>$E230*'Datenbank Holds'!U232</f>
        <v>0</v>
      </c>
      <c r="T230" s="5">
        <f>$E230*'Datenbank Holds'!V232</f>
        <v>0</v>
      </c>
      <c r="U230" s="5">
        <f>$E230*'Datenbank Holds'!W232</f>
        <v>0</v>
      </c>
      <c r="V230" s="5">
        <f>$E230*'Datenbank Holds'!X232</f>
        <v>0</v>
      </c>
      <c r="Y230">
        <f>HOLDS!G239*HOLDS!$E239</f>
        <v>0</v>
      </c>
      <c r="Z230">
        <f>HOLDS!H239*HOLDS!$E239</f>
        <v>0</v>
      </c>
      <c r="AA230">
        <f>HOLDS!I239*HOLDS!$E239</f>
        <v>0</v>
      </c>
      <c r="AB230">
        <f>HOLDS!J239*HOLDS!$E239</f>
        <v>0</v>
      </c>
      <c r="AC230">
        <f>HOLDS!K239*HOLDS!$E239</f>
        <v>0</v>
      </c>
      <c r="AD230">
        <f>HOLDS!L239*HOLDS!$E239</f>
        <v>0</v>
      </c>
      <c r="AE230">
        <f>HOLDS!M239*HOLDS!$E239</f>
        <v>0</v>
      </c>
      <c r="AF230">
        <f>HOLDS!N239*HOLDS!$E239</f>
        <v>0</v>
      </c>
      <c r="AG230">
        <f>HOLDS!O239*HOLDS!$E239</f>
        <v>0</v>
      </c>
      <c r="AH230">
        <f>HOLDS!P239*HOLDS!$E239</f>
        <v>0</v>
      </c>
      <c r="AI230">
        <f>HOLDS!Q239*HOLDS!$E239</f>
        <v>0</v>
      </c>
      <c r="AJ230">
        <f>HOLDS!R239*HOLDS!$E239</f>
        <v>0</v>
      </c>
      <c r="AK230">
        <f>HOLDS!S239*HOLDS!$E239</f>
        <v>0</v>
      </c>
      <c r="AL230">
        <f>HOLDS!T239*HOLDS!$E239</f>
        <v>0</v>
      </c>
      <c r="AM230">
        <f>HOLDS!U239*HOLDS!$E239</f>
        <v>0</v>
      </c>
      <c r="AN230">
        <f>HOLDS!V239*HOLDS!$E239</f>
        <v>0</v>
      </c>
      <c r="AO230">
        <f>HOLDS!W239*HOLDS!$E239</f>
        <v>0</v>
      </c>
      <c r="AR230">
        <f>SUM(HOLDS!G239:W239)*'Datenbank Holds'!AA232</f>
        <v>0</v>
      </c>
      <c r="AS230">
        <f>SUM(HOLDS!G239:W239)*'Datenbank Holds'!AC232</f>
        <v>0</v>
      </c>
      <c r="AV230">
        <f>SUM(HOLDS!G239:W239)*'Datenbank Holds'!AF232</f>
        <v>0</v>
      </c>
    </row>
    <row r="231" spans="2:48" ht="19.5" thickBot="1" x14ac:dyDescent="0.35">
      <c r="B231" t="str">
        <f>PROPER(VLOOKUP(C231,'Datenbank Holds'!B:AI,26,FALSE))</f>
        <v>15,47</v>
      </c>
      <c r="C231" s="59" t="s">
        <v>339</v>
      </c>
      <c r="D231" s="49" t="str">
        <f>PROPER(VLOOKUP(C231,'Datenbank Holds'!B:C,2,FALSE))</f>
        <v>Down Climb Midi</v>
      </c>
      <c r="E231" s="1">
        <f>SUM(HOLDS!G240:W240)</f>
        <v>0</v>
      </c>
      <c r="F231" s="5">
        <f>$E231*'Datenbank Holds'!H233</f>
        <v>0</v>
      </c>
      <c r="G231" s="5">
        <f>$E231*'Datenbank Holds'!I233</f>
        <v>0</v>
      </c>
      <c r="H231" s="5">
        <f>$E231*'Datenbank Holds'!J233</f>
        <v>0</v>
      </c>
      <c r="I231" s="5">
        <f>$E231*'Datenbank Holds'!K233</f>
        <v>0</v>
      </c>
      <c r="J231" s="5">
        <f>$E231*'Datenbank Holds'!L233</f>
        <v>0</v>
      </c>
      <c r="K231" s="5">
        <f>$E231*'Datenbank Holds'!M233</f>
        <v>0</v>
      </c>
      <c r="L231" s="5">
        <f>$E231*'Datenbank Holds'!N233</f>
        <v>0</v>
      </c>
      <c r="M231" s="5">
        <f>$E231*'Datenbank Holds'!O233</f>
        <v>0</v>
      </c>
      <c r="N231" s="5">
        <f>$E231*'Datenbank Holds'!P233</f>
        <v>0</v>
      </c>
      <c r="O231" s="5">
        <f>$E231*'Datenbank Holds'!Q233</f>
        <v>0</v>
      </c>
      <c r="P231" s="5">
        <f>$E231*'Datenbank Holds'!R233</f>
        <v>0</v>
      </c>
      <c r="Q231" s="5">
        <f>$E231*'Datenbank Holds'!S233</f>
        <v>0</v>
      </c>
      <c r="R231" s="5">
        <f>$E231*'Datenbank Holds'!T233</f>
        <v>0</v>
      </c>
      <c r="S231" s="5">
        <f>$E231*'Datenbank Holds'!U233</f>
        <v>0</v>
      </c>
      <c r="T231" s="5">
        <f>$E231*'Datenbank Holds'!V233</f>
        <v>0</v>
      </c>
      <c r="U231" s="5">
        <f>$E231*'Datenbank Holds'!W233</f>
        <v>0</v>
      </c>
      <c r="V231" s="5">
        <f>$E231*'Datenbank Holds'!X233</f>
        <v>0</v>
      </c>
      <c r="Y231">
        <f>HOLDS!G240*HOLDS!$E240</f>
        <v>0</v>
      </c>
      <c r="Z231">
        <f>HOLDS!H240*HOLDS!$E240</f>
        <v>0</v>
      </c>
      <c r="AA231">
        <f>HOLDS!I240*HOLDS!$E240</f>
        <v>0</v>
      </c>
      <c r="AB231">
        <f>HOLDS!J240*HOLDS!$E240</f>
        <v>0</v>
      </c>
      <c r="AC231">
        <f>HOLDS!K240*HOLDS!$E240</f>
        <v>0</v>
      </c>
      <c r="AD231">
        <f>HOLDS!L240*HOLDS!$E240</f>
        <v>0</v>
      </c>
      <c r="AE231">
        <f>HOLDS!M240*HOLDS!$E240</f>
        <v>0</v>
      </c>
      <c r="AF231">
        <f>HOLDS!N240*HOLDS!$E240</f>
        <v>0</v>
      </c>
      <c r="AG231">
        <f>HOLDS!O240*HOLDS!$E240</f>
        <v>0</v>
      </c>
      <c r="AH231">
        <f>HOLDS!P240*HOLDS!$E240</f>
        <v>0</v>
      </c>
      <c r="AI231">
        <f>HOLDS!Q240*HOLDS!$E240</f>
        <v>0</v>
      </c>
      <c r="AJ231">
        <f>HOLDS!R240*HOLDS!$E240</f>
        <v>0</v>
      </c>
      <c r="AK231">
        <f>HOLDS!S240*HOLDS!$E240</f>
        <v>0</v>
      </c>
      <c r="AL231">
        <f>HOLDS!T240*HOLDS!$E240</f>
        <v>0</v>
      </c>
      <c r="AM231">
        <f>HOLDS!U240*HOLDS!$E240</f>
        <v>0</v>
      </c>
      <c r="AN231">
        <f>HOLDS!V240*HOLDS!$E240</f>
        <v>0</v>
      </c>
      <c r="AO231">
        <f>HOLDS!W240*HOLDS!$E240</f>
        <v>0</v>
      </c>
      <c r="AR231">
        <f>SUM(HOLDS!G240:W240)*'Datenbank Holds'!AA233</f>
        <v>0</v>
      </c>
      <c r="AS231">
        <f>SUM(HOLDS!G240:W240)*'Datenbank Holds'!AC233</f>
        <v>0</v>
      </c>
      <c r="AV231">
        <f>SUM(HOLDS!G240:W240)*'Datenbank Holds'!AF233</f>
        <v>0</v>
      </c>
    </row>
    <row r="232" spans="2:48" ht="19.5" thickBot="1" x14ac:dyDescent="0.35">
      <c r="B232" t="str">
        <f>PROPER(VLOOKUP(C232,'Datenbank Holds'!B:AI,26,FALSE))</f>
        <v>20,23</v>
      </c>
      <c r="C232" s="55" t="s">
        <v>340</v>
      </c>
      <c r="D232" s="49" t="str">
        <f>PROPER(VLOOKUP(C232,'Datenbank Holds'!B:C,2,FALSE))</f>
        <v>Down Climb Maxi</v>
      </c>
      <c r="E232" s="1">
        <f>SUM(HOLDS!G241:W241)</f>
        <v>0</v>
      </c>
      <c r="F232" s="5">
        <f>$E232*'Datenbank Holds'!H234</f>
        <v>0</v>
      </c>
      <c r="G232" s="5">
        <f>$E232*'Datenbank Holds'!I234</f>
        <v>0</v>
      </c>
      <c r="H232" s="5">
        <f>$E232*'Datenbank Holds'!J234</f>
        <v>0</v>
      </c>
      <c r="I232" s="5">
        <f>$E232*'Datenbank Holds'!K234</f>
        <v>0</v>
      </c>
      <c r="J232" s="5">
        <f>$E232*'Datenbank Holds'!L234</f>
        <v>0</v>
      </c>
      <c r="K232" s="5">
        <f>$E232*'Datenbank Holds'!M234</f>
        <v>0</v>
      </c>
      <c r="L232" s="5">
        <f>$E232*'Datenbank Holds'!N234</f>
        <v>0</v>
      </c>
      <c r="M232" s="5">
        <f>$E232*'Datenbank Holds'!O234</f>
        <v>0</v>
      </c>
      <c r="N232" s="5">
        <f>$E232*'Datenbank Holds'!P234</f>
        <v>0</v>
      </c>
      <c r="O232" s="5">
        <f>$E232*'Datenbank Holds'!Q234</f>
        <v>0</v>
      </c>
      <c r="P232" s="5">
        <f>$E232*'Datenbank Holds'!R234</f>
        <v>0</v>
      </c>
      <c r="Q232" s="5">
        <f>$E232*'Datenbank Holds'!S234</f>
        <v>0</v>
      </c>
      <c r="R232" s="5">
        <f>$E232*'Datenbank Holds'!T234</f>
        <v>0</v>
      </c>
      <c r="S232" s="5">
        <f>$E232*'Datenbank Holds'!U234</f>
        <v>0</v>
      </c>
      <c r="T232" s="5">
        <f>$E232*'Datenbank Holds'!V234</f>
        <v>0</v>
      </c>
      <c r="U232" s="5">
        <f>$E232*'Datenbank Holds'!W234</f>
        <v>0</v>
      </c>
      <c r="V232" s="5">
        <f>$E232*'Datenbank Holds'!X234</f>
        <v>0</v>
      </c>
      <c r="Y232">
        <f>HOLDS!G241*HOLDS!$E241</f>
        <v>0</v>
      </c>
      <c r="Z232">
        <f>HOLDS!H241*HOLDS!$E241</f>
        <v>0</v>
      </c>
      <c r="AA232">
        <f>HOLDS!I241*HOLDS!$E241</f>
        <v>0</v>
      </c>
      <c r="AB232">
        <f>HOLDS!J241*HOLDS!$E241</f>
        <v>0</v>
      </c>
      <c r="AC232">
        <f>HOLDS!K241*HOLDS!$E241</f>
        <v>0</v>
      </c>
      <c r="AD232">
        <f>HOLDS!L241*HOLDS!$E241</f>
        <v>0</v>
      </c>
      <c r="AE232">
        <f>HOLDS!M241*HOLDS!$E241</f>
        <v>0</v>
      </c>
      <c r="AF232">
        <f>HOLDS!N241*HOLDS!$E241</f>
        <v>0</v>
      </c>
      <c r="AG232">
        <f>HOLDS!O241*HOLDS!$E241</f>
        <v>0</v>
      </c>
      <c r="AH232">
        <f>HOLDS!P241*HOLDS!$E241</f>
        <v>0</v>
      </c>
      <c r="AI232">
        <f>HOLDS!Q241*HOLDS!$E241</f>
        <v>0</v>
      </c>
      <c r="AJ232">
        <f>HOLDS!R241*HOLDS!$E241</f>
        <v>0</v>
      </c>
      <c r="AK232">
        <f>HOLDS!S241*HOLDS!$E241</f>
        <v>0</v>
      </c>
      <c r="AL232">
        <f>HOLDS!T241*HOLDS!$E241</f>
        <v>0</v>
      </c>
      <c r="AM232">
        <f>HOLDS!U241*HOLDS!$E241</f>
        <v>0</v>
      </c>
      <c r="AN232">
        <f>HOLDS!V241*HOLDS!$E241</f>
        <v>0</v>
      </c>
      <c r="AO232">
        <f>HOLDS!W241*HOLDS!$E241</f>
        <v>0</v>
      </c>
      <c r="AR232">
        <f>SUM(HOLDS!G241:W241)*'Datenbank Holds'!AA234</f>
        <v>0</v>
      </c>
      <c r="AS232">
        <f>SUM(HOLDS!G241:W241)*'Datenbank Holds'!AC234</f>
        <v>0</v>
      </c>
      <c r="AV232">
        <f>SUM(HOLDS!G241:W241)*'Datenbank Holds'!AF234</f>
        <v>0</v>
      </c>
    </row>
    <row r="233" spans="2:48" ht="19.5" thickBot="1" x14ac:dyDescent="0.35">
      <c r="B233" t="str">
        <f>PROPER(VLOOKUP(C233,'Datenbank Holds'!B:AI,26,FALSE))</f>
        <v>0</v>
      </c>
      <c r="C233" s="34" t="s">
        <v>104</v>
      </c>
      <c r="D233" s="49" t="str">
        <f>PROPER(VLOOKUP(C233,'Datenbank Holds'!B:C,2,FALSE))</f>
        <v/>
      </c>
      <c r="E233" s="1">
        <f>SUM(HOLDS!G243:W243)</f>
        <v>0</v>
      </c>
      <c r="F233" s="5">
        <f>$E233*'Datenbank Holds'!H235</f>
        <v>0</v>
      </c>
      <c r="G233" s="5">
        <f>$E233*'Datenbank Holds'!I235</f>
        <v>0</v>
      </c>
      <c r="H233" s="5">
        <f>$E233*'Datenbank Holds'!J235</f>
        <v>0</v>
      </c>
      <c r="I233" s="5">
        <f>$E233*'Datenbank Holds'!K235</f>
        <v>0</v>
      </c>
      <c r="J233" s="5">
        <f>$E233*'Datenbank Holds'!L235</f>
        <v>0</v>
      </c>
      <c r="K233" s="5">
        <f>$E233*'Datenbank Holds'!M235</f>
        <v>0</v>
      </c>
      <c r="L233" s="5">
        <f>$E233*'Datenbank Holds'!N235</f>
        <v>0</v>
      </c>
      <c r="M233" s="5">
        <f>$E233*'Datenbank Holds'!O235</f>
        <v>0</v>
      </c>
      <c r="N233" s="5">
        <f>$E233*'Datenbank Holds'!P235</f>
        <v>0</v>
      </c>
      <c r="O233" s="5">
        <f>$E233*'Datenbank Holds'!Q235</f>
        <v>0</v>
      </c>
      <c r="P233" s="5">
        <f>$E233*'Datenbank Holds'!R235</f>
        <v>0</v>
      </c>
      <c r="Q233" s="5">
        <f>$E233*'Datenbank Holds'!S235</f>
        <v>0</v>
      </c>
      <c r="R233" s="5">
        <f>$E233*'Datenbank Holds'!T235</f>
        <v>0</v>
      </c>
      <c r="S233" s="5">
        <f>$E233*'Datenbank Holds'!U235</f>
        <v>0</v>
      </c>
      <c r="T233" s="5">
        <f>$E233*'Datenbank Holds'!V235</f>
        <v>0</v>
      </c>
      <c r="U233" s="5">
        <f>$E233*'Datenbank Holds'!W235</f>
        <v>0</v>
      </c>
      <c r="V233" s="5">
        <f>$E233*'Datenbank Holds'!X235</f>
        <v>0</v>
      </c>
      <c r="Y233">
        <f>HOLDS!G243*HOLDS!$E243</f>
        <v>0</v>
      </c>
      <c r="Z233">
        <f>HOLDS!H243*HOLDS!$E243</f>
        <v>0</v>
      </c>
      <c r="AA233">
        <f>HOLDS!I243*HOLDS!$E243</f>
        <v>0</v>
      </c>
      <c r="AB233">
        <f>HOLDS!J243*HOLDS!$E243</f>
        <v>0</v>
      </c>
      <c r="AC233">
        <f>HOLDS!K243*HOLDS!$E243</f>
        <v>0</v>
      </c>
      <c r="AD233">
        <f>HOLDS!L243*HOLDS!$E243</f>
        <v>0</v>
      </c>
      <c r="AE233">
        <f>HOLDS!M243*HOLDS!$E243</f>
        <v>0</v>
      </c>
      <c r="AF233">
        <f>HOLDS!N243*HOLDS!$E243</f>
        <v>0</v>
      </c>
      <c r="AG233">
        <f>HOLDS!O243*HOLDS!$E243</f>
        <v>0</v>
      </c>
      <c r="AH233">
        <f>HOLDS!P243*HOLDS!$E243</f>
        <v>0</v>
      </c>
      <c r="AI233">
        <f>HOLDS!Q243*HOLDS!$E243</f>
        <v>0</v>
      </c>
      <c r="AJ233">
        <f>HOLDS!R243*HOLDS!$E243</f>
        <v>0</v>
      </c>
      <c r="AK233">
        <f>HOLDS!S243*HOLDS!$E243</f>
        <v>0</v>
      </c>
      <c r="AL233">
        <f>HOLDS!T243*HOLDS!$E243</f>
        <v>0</v>
      </c>
      <c r="AM233">
        <f>HOLDS!U243*HOLDS!$E243</f>
        <v>0</v>
      </c>
      <c r="AN233">
        <f>HOLDS!V243*HOLDS!$E243</f>
        <v>0</v>
      </c>
      <c r="AO233">
        <f>HOLDS!W243*HOLDS!$E243</f>
        <v>0</v>
      </c>
      <c r="AR233">
        <f>SUM(HOLDS!G243:W243)*'Datenbank Holds'!AA235</f>
        <v>0</v>
      </c>
      <c r="AS233">
        <f>SUM(HOLDS!G243:W243)*'Datenbank Holds'!AC235</f>
        <v>0</v>
      </c>
      <c r="AV233">
        <f>SUM(HOLDS!G243:W243)*'Datenbank Holds'!AF235</f>
        <v>0</v>
      </c>
    </row>
    <row r="234" spans="2:48" ht="19.5" thickBot="1" x14ac:dyDescent="0.35">
      <c r="B234" t="str">
        <f>PROPER(VLOOKUP(C234,'Datenbank Holds'!B:AI,26,FALSE))</f>
        <v>891,9645</v>
      </c>
      <c r="C234" s="53" t="s">
        <v>483</v>
      </c>
      <c r="D234" s="49" t="str">
        <f>PROPER(VLOOKUP(C234,'Datenbank Holds'!B:C,2,FALSE))</f>
        <v>Happy Kids Set</v>
      </c>
      <c r="E234" s="1">
        <f>SUM(HOLDS!G244:W244)</f>
        <v>0</v>
      </c>
      <c r="F234" s="5">
        <f>$E234*'Datenbank Holds'!H236</f>
        <v>0</v>
      </c>
      <c r="G234" s="5">
        <f>$E234*'Datenbank Holds'!I236</f>
        <v>0</v>
      </c>
      <c r="H234" s="5">
        <f>$E234*'Datenbank Holds'!J236</f>
        <v>0</v>
      </c>
      <c r="I234" s="5">
        <f>$E234*'Datenbank Holds'!K236</f>
        <v>0</v>
      </c>
      <c r="J234" s="5">
        <f>$E234*'Datenbank Holds'!L236</f>
        <v>0</v>
      </c>
      <c r="K234" s="5">
        <f>$E234*'Datenbank Holds'!M236</f>
        <v>0</v>
      </c>
      <c r="L234" s="5">
        <f>$E234*'Datenbank Holds'!N236</f>
        <v>0</v>
      </c>
      <c r="M234" s="5">
        <f>$E234*'Datenbank Holds'!O236</f>
        <v>0</v>
      </c>
      <c r="N234" s="5">
        <f>$E234*'Datenbank Holds'!P236</f>
        <v>0</v>
      </c>
      <c r="O234" s="5">
        <f>$E234*'Datenbank Holds'!Q236</f>
        <v>0</v>
      </c>
      <c r="P234" s="5">
        <f>$E234*'Datenbank Holds'!R236</f>
        <v>0</v>
      </c>
      <c r="Q234" s="5">
        <f>$E234*'Datenbank Holds'!S236</f>
        <v>0</v>
      </c>
      <c r="R234" s="5">
        <f>$E234*'Datenbank Holds'!T236</f>
        <v>0</v>
      </c>
      <c r="S234" s="5">
        <f>$E234*'Datenbank Holds'!U236</f>
        <v>0</v>
      </c>
      <c r="T234" s="5">
        <f>$E234*'Datenbank Holds'!V236</f>
        <v>0</v>
      </c>
      <c r="U234" s="5">
        <f>$E234*'Datenbank Holds'!W236</f>
        <v>0</v>
      </c>
      <c r="V234" s="5">
        <f>$E234*'Datenbank Holds'!X236</f>
        <v>0</v>
      </c>
      <c r="Y234">
        <f>HOLDS!G244*HOLDS!$E244</f>
        <v>0</v>
      </c>
      <c r="Z234">
        <f>HOLDS!H244*HOLDS!$E244</f>
        <v>0</v>
      </c>
      <c r="AA234">
        <f>HOLDS!I244*HOLDS!$E244</f>
        <v>0</v>
      </c>
      <c r="AB234">
        <f>HOLDS!J244*HOLDS!$E244</f>
        <v>0</v>
      </c>
      <c r="AC234">
        <f>HOLDS!K244*HOLDS!$E244</f>
        <v>0</v>
      </c>
      <c r="AD234">
        <f>HOLDS!L244*HOLDS!$E244</f>
        <v>0</v>
      </c>
      <c r="AE234">
        <f>HOLDS!M244*HOLDS!$E244</f>
        <v>0</v>
      </c>
      <c r="AF234">
        <f>HOLDS!N244*HOLDS!$E244</f>
        <v>0</v>
      </c>
      <c r="AG234">
        <f>HOLDS!O244*HOLDS!$E244</f>
        <v>0</v>
      </c>
      <c r="AH234">
        <f>HOLDS!P244*HOLDS!$E244</f>
        <v>0</v>
      </c>
      <c r="AI234">
        <f>HOLDS!Q244*HOLDS!$E244</f>
        <v>0</v>
      </c>
      <c r="AJ234">
        <f>HOLDS!R244*HOLDS!$E244</f>
        <v>0</v>
      </c>
      <c r="AK234">
        <f>HOLDS!S244*HOLDS!$E244</f>
        <v>0</v>
      </c>
      <c r="AL234">
        <f>HOLDS!T244*HOLDS!$E244</f>
        <v>0</v>
      </c>
      <c r="AM234">
        <f>HOLDS!U244*HOLDS!$E244</f>
        <v>0</v>
      </c>
      <c r="AN234">
        <f>HOLDS!V244*HOLDS!$E244</f>
        <v>0</v>
      </c>
      <c r="AO234">
        <f>HOLDS!W244*HOLDS!$E244</f>
        <v>0</v>
      </c>
      <c r="AR234">
        <f>SUM(HOLDS!G244:W244)*'Datenbank Holds'!AA236</f>
        <v>0</v>
      </c>
      <c r="AS234">
        <f>SUM(HOLDS!G244:W244)*'Datenbank Holds'!AC236</f>
        <v>0</v>
      </c>
      <c r="AV234">
        <f>SUM(HOLDS!G244:W244)*'Datenbank Holds'!AF236</f>
        <v>0</v>
      </c>
    </row>
    <row r="235" spans="2:48" ht="19.5" thickBot="1" x14ac:dyDescent="0.35">
      <c r="B235" t="str">
        <f>PROPER(VLOOKUP(C235,'Datenbank Holds'!B:AI,26,FALSE))</f>
        <v>70,21</v>
      </c>
      <c r="C235" s="54" t="s">
        <v>478</v>
      </c>
      <c r="D235" s="49" t="str">
        <f>PROPER(VLOOKUP(C235,'Datenbank Holds'!B:C,2,FALSE))</f>
        <v>Happy Kids 1</v>
      </c>
      <c r="E235" s="1">
        <f>SUM(HOLDS!G245:W245)</f>
        <v>0</v>
      </c>
      <c r="F235" s="5">
        <f>$E235*'Datenbank Holds'!H237</f>
        <v>0</v>
      </c>
      <c r="G235" s="5">
        <f>$E235*'Datenbank Holds'!I237</f>
        <v>0</v>
      </c>
      <c r="H235" s="5">
        <f>$E235*'Datenbank Holds'!J237</f>
        <v>0</v>
      </c>
      <c r="I235" s="5">
        <f>$E235*'Datenbank Holds'!K237</f>
        <v>0</v>
      </c>
      <c r="J235" s="5">
        <f>$E235*'Datenbank Holds'!L237</f>
        <v>0</v>
      </c>
      <c r="K235" s="5">
        <f>$E235*'Datenbank Holds'!M237</f>
        <v>0</v>
      </c>
      <c r="L235" s="5">
        <f>$E235*'Datenbank Holds'!N237</f>
        <v>0</v>
      </c>
      <c r="M235" s="5">
        <f>$E235*'Datenbank Holds'!O237</f>
        <v>0</v>
      </c>
      <c r="N235" s="5">
        <f>$E235*'Datenbank Holds'!P237</f>
        <v>0</v>
      </c>
      <c r="O235" s="5">
        <f>$E235*'Datenbank Holds'!Q237</f>
        <v>0</v>
      </c>
      <c r="P235" s="5">
        <f>$E235*'Datenbank Holds'!R237</f>
        <v>0</v>
      </c>
      <c r="Q235" s="5">
        <f>$E235*'Datenbank Holds'!S237</f>
        <v>0</v>
      </c>
      <c r="R235" s="5">
        <f>$E235*'Datenbank Holds'!T237</f>
        <v>0</v>
      </c>
      <c r="S235" s="5">
        <f>$E235*'Datenbank Holds'!U237</f>
        <v>0</v>
      </c>
      <c r="T235" s="5">
        <f>$E235*'Datenbank Holds'!V237</f>
        <v>0</v>
      </c>
      <c r="U235" s="5">
        <f>$E235*'Datenbank Holds'!W237</f>
        <v>0</v>
      </c>
      <c r="V235" s="5">
        <f>$E235*'Datenbank Holds'!X237</f>
        <v>0</v>
      </c>
      <c r="Y235">
        <f>HOLDS!G245*HOLDS!$E245</f>
        <v>0</v>
      </c>
      <c r="Z235">
        <f>HOLDS!H245*HOLDS!$E245</f>
        <v>0</v>
      </c>
      <c r="AA235">
        <f>HOLDS!I245*HOLDS!$E245</f>
        <v>0</v>
      </c>
      <c r="AB235">
        <f>HOLDS!J245*HOLDS!$E245</f>
        <v>0</v>
      </c>
      <c r="AC235">
        <f>HOLDS!K245*HOLDS!$E245</f>
        <v>0</v>
      </c>
      <c r="AD235">
        <f>HOLDS!L245*HOLDS!$E245</f>
        <v>0</v>
      </c>
      <c r="AE235">
        <f>HOLDS!M245*HOLDS!$E245</f>
        <v>0</v>
      </c>
      <c r="AF235">
        <f>HOLDS!N245*HOLDS!$E245</f>
        <v>0</v>
      </c>
      <c r="AG235">
        <f>HOLDS!O245*HOLDS!$E245</f>
        <v>0</v>
      </c>
      <c r="AH235">
        <f>HOLDS!P245*HOLDS!$E245</f>
        <v>0</v>
      </c>
      <c r="AI235">
        <f>HOLDS!Q245*HOLDS!$E245</f>
        <v>0</v>
      </c>
      <c r="AJ235">
        <f>HOLDS!R245*HOLDS!$E245</f>
        <v>0</v>
      </c>
      <c r="AK235">
        <f>HOLDS!S245*HOLDS!$E245</f>
        <v>0</v>
      </c>
      <c r="AL235">
        <f>HOLDS!T245*HOLDS!$E245</f>
        <v>0</v>
      </c>
      <c r="AM235">
        <f>HOLDS!U245*HOLDS!$E245</f>
        <v>0</v>
      </c>
      <c r="AN235">
        <f>HOLDS!V245*HOLDS!$E245</f>
        <v>0</v>
      </c>
      <c r="AO235">
        <f>HOLDS!W245*HOLDS!$E245</f>
        <v>0</v>
      </c>
      <c r="AR235">
        <f>SUM(HOLDS!G245:W245)*'Datenbank Holds'!AA237</f>
        <v>0</v>
      </c>
      <c r="AS235">
        <f>SUM(HOLDS!G245:W245)*'Datenbank Holds'!AC237</f>
        <v>0</v>
      </c>
      <c r="AV235">
        <f>SUM(HOLDS!G245:W245)*'Datenbank Holds'!AF237</f>
        <v>0</v>
      </c>
    </row>
    <row r="236" spans="2:48" ht="19.5" thickBot="1" x14ac:dyDescent="0.35">
      <c r="B236" t="str">
        <f>PROPER(VLOOKUP(C236,'Datenbank Holds'!B:AI,26,FALSE))</f>
        <v>58,31</v>
      </c>
      <c r="C236" s="54" t="s">
        <v>67</v>
      </c>
      <c r="D236" s="49" t="str">
        <f>PROPER(VLOOKUP(C236,'Datenbank Holds'!B:C,2,FALSE))</f>
        <v>Happy Kids 2</v>
      </c>
      <c r="E236" s="1">
        <f>SUM(HOLDS!G246:W246)</f>
        <v>0</v>
      </c>
      <c r="F236" s="5">
        <f>$E236*'Datenbank Holds'!H238</f>
        <v>0</v>
      </c>
      <c r="G236" s="5">
        <f>$E236*'Datenbank Holds'!I238</f>
        <v>0</v>
      </c>
      <c r="H236" s="5">
        <f>$E236*'Datenbank Holds'!J238</f>
        <v>0</v>
      </c>
      <c r="I236" s="5">
        <f>$E236*'Datenbank Holds'!K238</f>
        <v>0</v>
      </c>
      <c r="J236" s="5">
        <f>$E236*'Datenbank Holds'!L238</f>
        <v>0</v>
      </c>
      <c r="K236" s="5">
        <f>$E236*'Datenbank Holds'!M238</f>
        <v>0</v>
      </c>
      <c r="L236" s="5">
        <f>$E236*'Datenbank Holds'!N238</f>
        <v>0</v>
      </c>
      <c r="M236" s="5">
        <f>$E236*'Datenbank Holds'!O238</f>
        <v>0</v>
      </c>
      <c r="N236" s="5">
        <f>$E236*'Datenbank Holds'!P238</f>
        <v>0</v>
      </c>
      <c r="O236" s="5">
        <f>$E236*'Datenbank Holds'!Q238</f>
        <v>0</v>
      </c>
      <c r="P236" s="5">
        <f>$E236*'Datenbank Holds'!R238</f>
        <v>0</v>
      </c>
      <c r="Q236" s="5">
        <f>$E236*'Datenbank Holds'!S238</f>
        <v>0</v>
      </c>
      <c r="R236" s="5">
        <f>$E236*'Datenbank Holds'!T238</f>
        <v>0</v>
      </c>
      <c r="S236" s="5">
        <f>$E236*'Datenbank Holds'!U238</f>
        <v>0</v>
      </c>
      <c r="T236" s="5">
        <f>$E236*'Datenbank Holds'!V238</f>
        <v>0</v>
      </c>
      <c r="U236" s="5">
        <f>$E236*'Datenbank Holds'!W238</f>
        <v>0</v>
      </c>
      <c r="V236" s="5">
        <f>$E236*'Datenbank Holds'!X238</f>
        <v>0</v>
      </c>
      <c r="Y236">
        <f>HOLDS!G246*HOLDS!$E246</f>
        <v>0</v>
      </c>
      <c r="Z236">
        <f>HOLDS!H246*HOLDS!$E246</f>
        <v>0</v>
      </c>
      <c r="AA236">
        <f>HOLDS!I246*HOLDS!$E246</f>
        <v>0</v>
      </c>
      <c r="AB236">
        <f>HOLDS!J246*HOLDS!$E246</f>
        <v>0</v>
      </c>
      <c r="AC236">
        <f>HOLDS!K246*HOLDS!$E246</f>
        <v>0</v>
      </c>
      <c r="AD236">
        <f>HOLDS!L246*HOLDS!$E246</f>
        <v>0</v>
      </c>
      <c r="AE236">
        <f>HOLDS!M246*HOLDS!$E246</f>
        <v>0</v>
      </c>
      <c r="AF236">
        <f>HOLDS!N246*HOLDS!$E246</f>
        <v>0</v>
      </c>
      <c r="AG236">
        <f>HOLDS!O246*HOLDS!$E246</f>
        <v>0</v>
      </c>
      <c r="AH236">
        <f>HOLDS!P246*HOLDS!$E246</f>
        <v>0</v>
      </c>
      <c r="AI236">
        <f>HOLDS!Q246*HOLDS!$E246</f>
        <v>0</v>
      </c>
      <c r="AJ236">
        <f>HOLDS!R246*HOLDS!$E246</f>
        <v>0</v>
      </c>
      <c r="AK236">
        <f>HOLDS!S246*HOLDS!$E246</f>
        <v>0</v>
      </c>
      <c r="AL236">
        <f>HOLDS!T246*HOLDS!$E246</f>
        <v>0</v>
      </c>
      <c r="AM236">
        <f>HOLDS!U246*HOLDS!$E246</f>
        <v>0</v>
      </c>
      <c r="AN236">
        <f>HOLDS!V246*HOLDS!$E246</f>
        <v>0</v>
      </c>
      <c r="AO236">
        <f>HOLDS!W246*HOLDS!$E246</f>
        <v>0</v>
      </c>
      <c r="AR236">
        <f>SUM(HOLDS!G246:W246)*'Datenbank Holds'!AA238</f>
        <v>0</v>
      </c>
      <c r="AS236">
        <f>SUM(HOLDS!G246:W246)*'Datenbank Holds'!AC238</f>
        <v>0</v>
      </c>
      <c r="AV236">
        <f>SUM(HOLDS!G246:W246)*'Datenbank Holds'!AF238</f>
        <v>0</v>
      </c>
    </row>
    <row r="237" spans="2:48" ht="19.5" thickBot="1" x14ac:dyDescent="0.35">
      <c r="B237" t="str">
        <f>PROPER(VLOOKUP(C237,'Datenbank Holds'!B:AI,26,FALSE))</f>
        <v>64,26</v>
      </c>
      <c r="C237" s="54" t="s">
        <v>87</v>
      </c>
      <c r="D237" s="49" t="str">
        <f>PROPER(VLOOKUP(C237,'Datenbank Holds'!B:C,2,FALSE))</f>
        <v>Happy Kids 3</v>
      </c>
      <c r="E237" s="1">
        <f>SUM(HOLDS!G247:W247)</f>
        <v>0</v>
      </c>
      <c r="F237" s="5">
        <f>$E237*'Datenbank Holds'!H239</f>
        <v>0</v>
      </c>
      <c r="G237" s="5">
        <f>$E237*'Datenbank Holds'!I239</f>
        <v>0</v>
      </c>
      <c r="H237" s="5">
        <f>$E237*'Datenbank Holds'!J239</f>
        <v>0</v>
      </c>
      <c r="I237" s="5">
        <f>$E237*'Datenbank Holds'!K239</f>
        <v>0</v>
      </c>
      <c r="J237" s="5">
        <f>$E237*'Datenbank Holds'!L239</f>
        <v>0</v>
      </c>
      <c r="K237" s="5">
        <f>$E237*'Datenbank Holds'!M239</f>
        <v>0</v>
      </c>
      <c r="L237" s="5">
        <f>$E237*'Datenbank Holds'!N239</f>
        <v>0</v>
      </c>
      <c r="M237" s="5">
        <f>$E237*'Datenbank Holds'!O239</f>
        <v>0</v>
      </c>
      <c r="N237" s="5">
        <f>$E237*'Datenbank Holds'!P239</f>
        <v>0</v>
      </c>
      <c r="O237" s="5">
        <f>$E237*'Datenbank Holds'!Q239</f>
        <v>0</v>
      </c>
      <c r="P237" s="5">
        <f>$E237*'Datenbank Holds'!R239</f>
        <v>0</v>
      </c>
      <c r="Q237" s="5">
        <f>$E237*'Datenbank Holds'!S239</f>
        <v>0</v>
      </c>
      <c r="R237" s="5">
        <f>$E237*'Datenbank Holds'!T239</f>
        <v>0</v>
      </c>
      <c r="S237" s="5">
        <f>$E237*'Datenbank Holds'!U239</f>
        <v>0</v>
      </c>
      <c r="T237" s="5">
        <f>$E237*'Datenbank Holds'!V239</f>
        <v>0</v>
      </c>
      <c r="U237" s="5">
        <f>$E237*'Datenbank Holds'!W239</f>
        <v>0</v>
      </c>
      <c r="V237" s="5">
        <f>$E237*'Datenbank Holds'!X239</f>
        <v>0</v>
      </c>
      <c r="Y237">
        <f>HOLDS!G247*HOLDS!$E247</f>
        <v>0</v>
      </c>
      <c r="Z237">
        <f>HOLDS!H247*HOLDS!$E247</f>
        <v>0</v>
      </c>
      <c r="AA237">
        <f>HOLDS!I247*HOLDS!$E247</f>
        <v>0</v>
      </c>
      <c r="AB237">
        <f>HOLDS!J247*HOLDS!$E247</f>
        <v>0</v>
      </c>
      <c r="AC237">
        <f>HOLDS!K247*HOLDS!$E247</f>
        <v>0</v>
      </c>
      <c r="AD237">
        <f>HOLDS!L247*HOLDS!$E247</f>
        <v>0</v>
      </c>
      <c r="AE237">
        <f>HOLDS!M247*HOLDS!$E247</f>
        <v>0</v>
      </c>
      <c r="AF237">
        <f>HOLDS!N247*HOLDS!$E247</f>
        <v>0</v>
      </c>
      <c r="AG237">
        <f>HOLDS!O247*HOLDS!$E247</f>
        <v>0</v>
      </c>
      <c r="AH237">
        <f>HOLDS!P247*HOLDS!$E247</f>
        <v>0</v>
      </c>
      <c r="AI237">
        <f>HOLDS!Q247*HOLDS!$E247</f>
        <v>0</v>
      </c>
      <c r="AJ237">
        <f>HOLDS!R247*HOLDS!$E247</f>
        <v>0</v>
      </c>
      <c r="AK237">
        <f>HOLDS!S247*HOLDS!$E247</f>
        <v>0</v>
      </c>
      <c r="AL237">
        <f>HOLDS!T247*HOLDS!$E247</f>
        <v>0</v>
      </c>
      <c r="AM237">
        <f>HOLDS!U247*HOLDS!$E247</f>
        <v>0</v>
      </c>
      <c r="AN237">
        <f>HOLDS!V247*HOLDS!$E247</f>
        <v>0</v>
      </c>
      <c r="AO237">
        <f>HOLDS!W247*HOLDS!$E247</f>
        <v>0</v>
      </c>
      <c r="AR237">
        <f>SUM(HOLDS!G247:W247)*'Datenbank Holds'!AA239</f>
        <v>0</v>
      </c>
      <c r="AS237">
        <f>SUM(HOLDS!G247:W247)*'Datenbank Holds'!AC239</f>
        <v>0</v>
      </c>
      <c r="AV237">
        <f>SUM(HOLDS!G247:W247)*'Datenbank Holds'!AF239</f>
        <v>0</v>
      </c>
    </row>
    <row r="238" spans="2:48" ht="19.5" thickBot="1" x14ac:dyDescent="0.35">
      <c r="B238" t="str">
        <f>PROPER(VLOOKUP(C238,'Datenbank Holds'!B:AI,26,FALSE))</f>
        <v>64,26</v>
      </c>
      <c r="C238" s="54" t="s">
        <v>88</v>
      </c>
      <c r="D238" s="49" t="str">
        <f>PROPER(VLOOKUP(C238,'Datenbank Holds'!B:C,2,FALSE))</f>
        <v>Happy Kids 4</v>
      </c>
      <c r="E238" s="1">
        <f>SUM(HOLDS!G248:W248)</f>
        <v>0</v>
      </c>
      <c r="F238" s="5">
        <f>$E238*'Datenbank Holds'!H240</f>
        <v>0</v>
      </c>
      <c r="G238" s="5">
        <f>$E238*'Datenbank Holds'!I240</f>
        <v>0</v>
      </c>
      <c r="H238" s="5">
        <f>$E238*'Datenbank Holds'!J240</f>
        <v>0</v>
      </c>
      <c r="I238" s="5">
        <f>$E238*'Datenbank Holds'!K240</f>
        <v>0</v>
      </c>
      <c r="J238" s="5">
        <f>$E238*'Datenbank Holds'!L240</f>
        <v>0</v>
      </c>
      <c r="K238" s="5">
        <f>$E238*'Datenbank Holds'!M240</f>
        <v>0</v>
      </c>
      <c r="L238" s="5">
        <f>$E238*'Datenbank Holds'!N240</f>
        <v>0</v>
      </c>
      <c r="M238" s="5">
        <f>$E238*'Datenbank Holds'!O240</f>
        <v>0</v>
      </c>
      <c r="N238" s="5">
        <f>$E238*'Datenbank Holds'!P240</f>
        <v>0</v>
      </c>
      <c r="O238" s="5">
        <f>$E238*'Datenbank Holds'!Q240</f>
        <v>0</v>
      </c>
      <c r="P238" s="5">
        <f>$E238*'Datenbank Holds'!R240</f>
        <v>0</v>
      </c>
      <c r="Q238" s="5">
        <f>$E238*'Datenbank Holds'!S240</f>
        <v>0</v>
      </c>
      <c r="R238" s="5">
        <f>$E238*'Datenbank Holds'!T240</f>
        <v>0</v>
      </c>
      <c r="S238" s="5">
        <f>$E238*'Datenbank Holds'!U240</f>
        <v>0</v>
      </c>
      <c r="T238" s="5">
        <f>$E238*'Datenbank Holds'!V240</f>
        <v>0</v>
      </c>
      <c r="U238" s="5">
        <f>$E238*'Datenbank Holds'!W240</f>
        <v>0</v>
      </c>
      <c r="V238" s="5">
        <f>$E238*'Datenbank Holds'!X240</f>
        <v>0</v>
      </c>
      <c r="Y238">
        <f>HOLDS!G248*HOLDS!$E248</f>
        <v>0</v>
      </c>
      <c r="Z238">
        <f>HOLDS!H248*HOLDS!$E248</f>
        <v>0</v>
      </c>
      <c r="AA238">
        <f>HOLDS!I248*HOLDS!$E248</f>
        <v>0</v>
      </c>
      <c r="AB238">
        <f>HOLDS!J248*HOLDS!$E248</f>
        <v>0</v>
      </c>
      <c r="AC238">
        <f>HOLDS!K248*HOLDS!$E248</f>
        <v>0</v>
      </c>
      <c r="AD238">
        <f>HOLDS!L248*HOLDS!$E248</f>
        <v>0</v>
      </c>
      <c r="AE238">
        <f>HOLDS!M248*HOLDS!$E248</f>
        <v>0</v>
      </c>
      <c r="AF238">
        <f>HOLDS!N248*HOLDS!$E248</f>
        <v>0</v>
      </c>
      <c r="AG238">
        <f>HOLDS!O248*HOLDS!$E248</f>
        <v>0</v>
      </c>
      <c r="AH238">
        <f>HOLDS!P248*HOLDS!$E248</f>
        <v>0</v>
      </c>
      <c r="AI238">
        <f>HOLDS!Q248*HOLDS!$E248</f>
        <v>0</v>
      </c>
      <c r="AJ238">
        <f>HOLDS!R248*HOLDS!$E248</f>
        <v>0</v>
      </c>
      <c r="AK238">
        <f>HOLDS!S248*HOLDS!$E248</f>
        <v>0</v>
      </c>
      <c r="AL238">
        <f>HOLDS!T248*HOLDS!$E248</f>
        <v>0</v>
      </c>
      <c r="AM238">
        <f>HOLDS!U248*HOLDS!$E248</f>
        <v>0</v>
      </c>
      <c r="AN238">
        <f>HOLDS!V248*HOLDS!$E248</f>
        <v>0</v>
      </c>
      <c r="AO238">
        <f>HOLDS!W248*HOLDS!$E248</f>
        <v>0</v>
      </c>
      <c r="AR238">
        <f>SUM(HOLDS!G248:W248)*'Datenbank Holds'!AA240</f>
        <v>0</v>
      </c>
      <c r="AS238">
        <f>SUM(HOLDS!G248:W248)*'Datenbank Holds'!AC240</f>
        <v>0</v>
      </c>
      <c r="AV238">
        <f>SUM(HOLDS!G248:W248)*'Datenbank Holds'!AF240</f>
        <v>0</v>
      </c>
    </row>
    <row r="239" spans="2:48" ht="19.5" thickBot="1" x14ac:dyDescent="0.35">
      <c r="B239" t="str">
        <f>PROPER(VLOOKUP(C239,'Datenbank Holds'!B:AI,26,FALSE))</f>
        <v>77,35</v>
      </c>
      <c r="C239" s="54" t="s">
        <v>133</v>
      </c>
      <c r="D239" s="49" t="str">
        <f>PROPER(VLOOKUP(C239,'Datenbank Holds'!B:C,2,FALSE))</f>
        <v>Happy Kids 5</v>
      </c>
      <c r="E239" s="1">
        <f>SUM(HOLDS!G249:W249)</f>
        <v>0</v>
      </c>
      <c r="F239" s="5">
        <f>$E239*'Datenbank Holds'!H241</f>
        <v>0</v>
      </c>
      <c r="G239" s="5">
        <f>$E239*'Datenbank Holds'!I241</f>
        <v>0</v>
      </c>
      <c r="H239" s="5">
        <f>$E239*'Datenbank Holds'!J241</f>
        <v>0</v>
      </c>
      <c r="I239" s="5">
        <f>$E239*'Datenbank Holds'!K241</f>
        <v>0</v>
      </c>
      <c r="J239" s="5">
        <f>$E239*'Datenbank Holds'!L241</f>
        <v>0</v>
      </c>
      <c r="K239" s="5">
        <f>$E239*'Datenbank Holds'!M241</f>
        <v>0</v>
      </c>
      <c r="L239" s="5">
        <f>$E239*'Datenbank Holds'!N241</f>
        <v>0</v>
      </c>
      <c r="M239" s="5">
        <f>$E239*'Datenbank Holds'!O241</f>
        <v>0</v>
      </c>
      <c r="N239" s="5">
        <f>$E239*'Datenbank Holds'!P241</f>
        <v>0</v>
      </c>
      <c r="O239" s="5">
        <f>$E239*'Datenbank Holds'!Q241</f>
        <v>0</v>
      </c>
      <c r="P239" s="5">
        <f>$E239*'Datenbank Holds'!R241</f>
        <v>0</v>
      </c>
      <c r="Q239" s="5">
        <f>$E239*'Datenbank Holds'!S241</f>
        <v>0</v>
      </c>
      <c r="R239" s="5">
        <f>$E239*'Datenbank Holds'!T241</f>
        <v>0</v>
      </c>
      <c r="S239" s="5">
        <f>$E239*'Datenbank Holds'!U241</f>
        <v>0</v>
      </c>
      <c r="T239" s="5">
        <f>$E239*'Datenbank Holds'!V241</f>
        <v>0</v>
      </c>
      <c r="U239" s="5">
        <f>$E239*'Datenbank Holds'!W241</f>
        <v>0</v>
      </c>
      <c r="V239" s="5">
        <f>$E239*'Datenbank Holds'!X241</f>
        <v>0</v>
      </c>
      <c r="Y239">
        <f>HOLDS!G249*HOLDS!$E249</f>
        <v>0</v>
      </c>
      <c r="Z239">
        <f>HOLDS!H249*HOLDS!$E249</f>
        <v>0</v>
      </c>
      <c r="AA239">
        <f>HOLDS!I249*HOLDS!$E249</f>
        <v>0</v>
      </c>
      <c r="AB239">
        <f>HOLDS!J249*HOLDS!$E249</f>
        <v>0</v>
      </c>
      <c r="AC239">
        <f>HOLDS!K249*HOLDS!$E249</f>
        <v>0</v>
      </c>
      <c r="AD239">
        <f>HOLDS!L249*HOLDS!$E249</f>
        <v>0</v>
      </c>
      <c r="AE239">
        <f>HOLDS!M249*HOLDS!$E249</f>
        <v>0</v>
      </c>
      <c r="AF239">
        <f>HOLDS!N249*HOLDS!$E249</f>
        <v>0</v>
      </c>
      <c r="AG239">
        <f>HOLDS!O249*HOLDS!$E249</f>
        <v>0</v>
      </c>
      <c r="AH239">
        <f>HOLDS!P249*HOLDS!$E249</f>
        <v>0</v>
      </c>
      <c r="AI239">
        <f>HOLDS!Q249*HOLDS!$E249</f>
        <v>0</v>
      </c>
      <c r="AJ239">
        <f>HOLDS!R249*HOLDS!$E249</f>
        <v>0</v>
      </c>
      <c r="AK239">
        <f>HOLDS!S249*HOLDS!$E249</f>
        <v>0</v>
      </c>
      <c r="AL239">
        <f>HOLDS!T249*HOLDS!$E249</f>
        <v>0</v>
      </c>
      <c r="AM239">
        <f>HOLDS!U249*HOLDS!$E249</f>
        <v>0</v>
      </c>
      <c r="AN239">
        <f>HOLDS!V249*HOLDS!$E249</f>
        <v>0</v>
      </c>
      <c r="AO239">
        <f>HOLDS!W249*HOLDS!$E249</f>
        <v>0</v>
      </c>
      <c r="AR239">
        <f>SUM(HOLDS!G249:W249)*'Datenbank Holds'!AA241</f>
        <v>0</v>
      </c>
      <c r="AS239">
        <f>SUM(HOLDS!G249:W249)*'Datenbank Holds'!AC241</f>
        <v>0</v>
      </c>
      <c r="AV239">
        <f>SUM(HOLDS!G249:W249)*'Datenbank Holds'!AF241</f>
        <v>0</v>
      </c>
    </row>
    <row r="240" spans="2:48" ht="19.5" thickBot="1" x14ac:dyDescent="0.35">
      <c r="B240" t="str">
        <f>PROPER(VLOOKUP(C240,'Datenbank Holds'!B:AI,26,FALSE))</f>
        <v>132,09</v>
      </c>
      <c r="C240" s="54" t="s">
        <v>134</v>
      </c>
      <c r="D240" s="49" t="str">
        <f>PROPER(VLOOKUP(C240,'Datenbank Holds'!B:C,2,FALSE))</f>
        <v>Happy Kids 6</v>
      </c>
      <c r="E240" s="1">
        <f>SUM(HOLDS!G250:W250)</f>
        <v>0</v>
      </c>
      <c r="F240" s="5">
        <f>$E240*'Datenbank Holds'!H242</f>
        <v>0</v>
      </c>
      <c r="G240" s="5">
        <f>$E240*'Datenbank Holds'!I242</f>
        <v>0</v>
      </c>
      <c r="H240" s="5">
        <f>$E240*'Datenbank Holds'!J242</f>
        <v>0</v>
      </c>
      <c r="I240" s="5">
        <f>$E240*'Datenbank Holds'!K242</f>
        <v>0</v>
      </c>
      <c r="J240" s="5">
        <f>$E240*'Datenbank Holds'!L242</f>
        <v>0</v>
      </c>
      <c r="K240" s="5">
        <f>$E240*'Datenbank Holds'!M242</f>
        <v>0</v>
      </c>
      <c r="L240" s="5">
        <f>$E240*'Datenbank Holds'!N242</f>
        <v>0</v>
      </c>
      <c r="M240" s="5">
        <f>$E240*'Datenbank Holds'!O242</f>
        <v>0</v>
      </c>
      <c r="N240" s="5">
        <f>$E240*'Datenbank Holds'!P242</f>
        <v>0</v>
      </c>
      <c r="O240" s="5">
        <f>$E240*'Datenbank Holds'!Q242</f>
        <v>0</v>
      </c>
      <c r="P240" s="5">
        <f>$E240*'Datenbank Holds'!R242</f>
        <v>0</v>
      </c>
      <c r="Q240" s="5">
        <f>$E240*'Datenbank Holds'!S242</f>
        <v>0</v>
      </c>
      <c r="R240" s="5">
        <f>$E240*'Datenbank Holds'!T242</f>
        <v>0</v>
      </c>
      <c r="S240" s="5">
        <f>$E240*'Datenbank Holds'!U242</f>
        <v>0</v>
      </c>
      <c r="T240" s="5">
        <f>$E240*'Datenbank Holds'!V242</f>
        <v>0</v>
      </c>
      <c r="U240" s="5">
        <f>$E240*'Datenbank Holds'!W242</f>
        <v>0</v>
      </c>
      <c r="V240" s="5">
        <f>$E240*'Datenbank Holds'!X242</f>
        <v>0</v>
      </c>
      <c r="Y240">
        <f>HOLDS!G250*HOLDS!$E250</f>
        <v>0</v>
      </c>
      <c r="Z240">
        <f>HOLDS!H250*HOLDS!$E250</f>
        <v>0</v>
      </c>
      <c r="AA240">
        <f>HOLDS!I250*HOLDS!$E250</f>
        <v>0</v>
      </c>
      <c r="AB240">
        <f>HOLDS!J250*HOLDS!$E250</f>
        <v>0</v>
      </c>
      <c r="AC240">
        <f>HOLDS!K250*HOLDS!$E250</f>
        <v>0</v>
      </c>
      <c r="AD240">
        <f>HOLDS!L250*HOLDS!$E250</f>
        <v>0</v>
      </c>
      <c r="AE240">
        <f>HOLDS!M250*HOLDS!$E250</f>
        <v>0</v>
      </c>
      <c r="AF240">
        <f>HOLDS!N250*HOLDS!$E250</f>
        <v>0</v>
      </c>
      <c r="AG240">
        <f>HOLDS!O250*HOLDS!$E250</f>
        <v>0</v>
      </c>
      <c r="AH240">
        <f>HOLDS!P250*HOLDS!$E250</f>
        <v>0</v>
      </c>
      <c r="AI240">
        <f>HOLDS!Q250*HOLDS!$E250</f>
        <v>0</v>
      </c>
      <c r="AJ240">
        <f>HOLDS!R250*HOLDS!$E250</f>
        <v>0</v>
      </c>
      <c r="AK240">
        <f>HOLDS!S250*HOLDS!$E250</f>
        <v>0</v>
      </c>
      <c r="AL240">
        <f>HOLDS!T250*HOLDS!$E250</f>
        <v>0</v>
      </c>
      <c r="AM240">
        <f>HOLDS!U250*HOLDS!$E250</f>
        <v>0</v>
      </c>
      <c r="AN240">
        <f>HOLDS!V250*HOLDS!$E250</f>
        <v>0</v>
      </c>
      <c r="AO240">
        <f>HOLDS!W250*HOLDS!$E250</f>
        <v>0</v>
      </c>
      <c r="AR240">
        <f>SUM(HOLDS!G250:W250)*'Datenbank Holds'!AA242</f>
        <v>0</v>
      </c>
      <c r="AS240">
        <f>SUM(HOLDS!G250:W250)*'Datenbank Holds'!AC242</f>
        <v>0</v>
      </c>
      <c r="AV240">
        <f>SUM(HOLDS!G250:W250)*'Datenbank Holds'!AF242</f>
        <v>0</v>
      </c>
    </row>
    <row r="241" spans="2:48" ht="19.5" thickBot="1" x14ac:dyDescent="0.35">
      <c r="B241" t="str">
        <f>PROPER(VLOOKUP(C241,'Datenbank Holds'!B:AI,26,FALSE))</f>
        <v>113,05</v>
      </c>
      <c r="C241" s="54" t="s">
        <v>366</v>
      </c>
      <c r="D241" s="49" t="str">
        <f>PROPER(VLOOKUP(C241,'Datenbank Holds'!B:C,2,FALSE))</f>
        <v>Happy Kids 7</v>
      </c>
      <c r="E241" s="1">
        <f>SUM(HOLDS!G251:W251)</f>
        <v>0</v>
      </c>
      <c r="F241" s="5">
        <f>$E241*'Datenbank Holds'!H243</f>
        <v>0</v>
      </c>
      <c r="G241" s="5">
        <f>$E241*'Datenbank Holds'!I243</f>
        <v>0</v>
      </c>
      <c r="H241" s="5">
        <f>$E241*'Datenbank Holds'!J243</f>
        <v>0</v>
      </c>
      <c r="I241" s="5">
        <f>$E241*'Datenbank Holds'!K243</f>
        <v>0</v>
      </c>
      <c r="J241" s="5">
        <f>$E241*'Datenbank Holds'!L243</f>
        <v>0</v>
      </c>
      <c r="K241" s="5">
        <f>$E241*'Datenbank Holds'!M243</f>
        <v>0</v>
      </c>
      <c r="L241" s="5">
        <f>$E241*'Datenbank Holds'!N243</f>
        <v>0</v>
      </c>
      <c r="M241" s="5">
        <f>$E241*'Datenbank Holds'!O243</f>
        <v>0</v>
      </c>
      <c r="N241" s="5">
        <f>$E241*'Datenbank Holds'!P243</f>
        <v>0</v>
      </c>
      <c r="O241" s="5">
        <f>$E241*'Datenbank Holds'!Q243</f>
        <v>0</v>
      </c>
      <c r="P241" s="5">
        <f>$E241*'Datenbank Holds'!R243</f>
        <v>0</v>
      </c>
      <c r="Q241" s="5">
        <f>$E241*'Datenbank Holds'!S243</f>
        <v>0</v>
      </c>
      <c r="R241" s="5">
        <f>$E241*'Datenbank Holds'!T243</f>
        <v>0</v>
      </c>
      <c r="S241" s="5">
        <f>$E241*'Datenbank Holds'!U243</f>
        <v>0</v>
      </c>
      <c r="T241" s="5">
        <f>$E241*'Datenbank Holds'!V243</f>
        <v>0</v>
      </c>
      <c r="U241" s="5">
        <f>$E241*'Datenbank Holds'!W243</f>
        <v>0</v>
      </c>
      <c r="V241" s="5">
        <f>$E241*'Datenbank Holds'!X243</f>
        <v>0</v>
      </c>
      <c r="Y241">
        <f>HOLDS!G251*HOLDS!$E251</f>
        <v>0</v>
      </c>
      <c r="Z241">
        <f>HOLDS!H251*HOLDS!$E251</f>
        <v>0</v>
      </c>
      <c r="AA241">
        <f>HOLDS!I251*HOLDS!$E251</f>
        <v>0</v>
      </c>
      <c r="AB241">
        <f>HOLDS!J251*HOLDS!$E251</f>
        <v>0</v>
      </c>
      <c r="AC241">
        <f>HOLDS!K251*HOLDS!$E251</f>
        <v>0</v>
      </c>
      <c r="AD241">
        <f>HOLDS!L251*HOLDS!$E251</f>
        <v>0</v>
      </c>
      <c r="AE241">
        <f>HOLDS!M251*HOLDS!$E251</f>
        <v>0</v>
      </c>
      <c r="AF241">
        <f>HOLDS!N251*HOLDS!$E251</f>
        <v>0</v>
      </c>
      <c r="AG241">
        <f>HOLDS!O251*HOLDS!$E251</f>
        <v>0</v>
      </c>
      <c r="AH241">
        <f>HOLDS!P251*HOLDS!$E251</f>
        <v>0</v>
      </c>
      <c r="AI241">
        <f>HOLDS!Q251*HOLDS!$E251</f>
        <v>0</v>
      </c>
      <c r="AJ241">
        <f>HOLDS!R251*HOLDS!$E251</f>
        <v>0</v>
      </c>
      <c r="AK241">
        <f>HOLDS!S251*HOLDS!$E251</f>
        <v>0</v>
      </c>
      <c r="AL241">
        <f>HOLDS!T251*HOLDS!$E251</f>
        <v>0</v>
      </c>
      <c r="AM241">
        <f>HOLDS!U251*HOLDS!$E251</f>
        <v>0</v>
      </c>
      <c r="AN241">
        <f>HOLDS!V251*HOLDS!$E251</f>
        <v>0</v>
      </c>
      <c r="AO241">
        <f>HOLDS!W251*HOLDS!$E251</f>
        <v>0</v>
      </c>
      <c r="AR241">
        <f>SUM(HOLDS!G251:W251)*'Datenbank Holds'!AA243</f>
        <v>0</v>
      </c>
      <c r="AS241">
        <f>SUM(HOLDS!G251:W251)*'Datenbank Holds'!AC243</f>
        <v>0</v>
      </c>
      <c r="AV241">
        <f>SUM(HOLDS!G251:W251)*'Datenbank Holds'!AF243</f>
        <v>0</v>
      </c>
    </row>
    <row r="242" spans="2:48" ht="19.5" thickBot="1" x14ac:dyDescent="0.35">
      <c r="B242" t="str">
        <f>PROPER(VLOOKUP(C242,'Datenbank Holds'!B:AI,26,FALSE))</f>
        <v>104,72</v>
      </c>
      <c r="C242" s="54" t="s">
        <v>367</v>
      </c>
      <c r="D242" s="49" t="str">
        <f>PROPER(VLOOKUP(C242,'Datenbank Holds'!B:C,2,FALSE))</f>
        <v>Happy Kids 8</v>
      </c>
      <c r="E242" s="1">
        <f>SUM(HOLDS!G252:W252)</f>
        <v>0</v>
      </c>
      <c r="F242" s="5">
        <f>$E242*'Datenbank Holds'!H244</f>
        <v>0</v>
      </c>
      <c r="G242" s="5">
        <f>$E242*'Datenbank Holds'!I244</f>
        <v>0</v>
      </c>
      <c r="H242" s="5">
        <f>$E242*'Datenbank Holds'!J244</f>
        <v>0</v>
      </c>
      <c r="I242" s="5">
        <f>$E242*'Datenbank Holds'!K244</f>
        <v>0</v>
      </c>
      <c r="J242" s="5">
        <f>$E242*'Datenbank Holds'!L244</f>
        <v>0</v>
      </c>
      <c r="K242" s="5">
        <f>$E242*'Datenbank Holds'!M244</f>
        <v>0</v>
      </c>
      <c r="L242" s="5">
        <f>$E242*'Datenbank Holds'!N244</f>
        <v>0</v>
      </c>
      <c r="M242" s="5">
        <f>$E242*'Datenbank Holds'!O244</f>
        <v>0</v>
      </c>
      <c r="N242" s="5">
        <f>$E242*'Datenbank Holds'!P244</f>
        <v>0</v>
      </c>
      <c r="O242" s="5">
        <f>$E242*'Datenbank Holds'!Q244</f>
        <v>0</v>
      </c>
      <c r="P242" s="5">
        <f>$E242*'Datenbank Holds'!R244</f>
        <v>0</v>
      </c>
      <c r="Q242" s="5">
        <f>$E242*'Datenbank Holds'!S244</f>
        <v>0</v>
      </c>
      <c r="R242" s="5">
        <f>$E242*'Datenbank Holds'!T244</f>
        <v>0</v>
      </c>
      <c r="S242" s="5">
        <f>$E242*'Datenbank Holds'!U244</f>
        <v>0</v>
      </c>
      <c r="T242" s="5">
        <f>$E242*'Datenbank Holds'!V244</f>
        <v>0</v>
      </c>
      <c r="U242" s="5">
        <f>$E242*'Datenbank Holds'!W244</f>
        <v>0</v>
      </c>
      <c r="V242" s="5">
        <f>$E242*'Datenbank Holds'!X244</f>
        <v>0</v>
      </c>
      <c r="Y242">
        <f>HOLDS!G252*HOLDS!$E252</f>
        <v>0</v>
      </c>
      <c r="Z242">
        <f>HOLDS!H252*HOLDS!$E252</f>
        <v>0</v>
      </c>
      <c r="AA242">
        <f>HOLDS!I252*HOLDS!$E252</f>
        <v>0</v>
      </c>
      <c r="AB242">
        <f>HOLDS!J252*HOLDS!$E252</f>
        <v>0</v>
      </c>
      <c r="AC242">
        <f>HOLDS!K252*HOLDS!$E252</f>
        <v>0</v>
      </c>
      <c r="AD242">
        <f>HOLDS!L252*HOLDS!$E252</f>
        <v>0</v>
      </c>
      <c r="AE242">
        <f>HOLDS!M252*HOLDS!$E252</f>
        <v>0</v>
      </c>
      <c r="AF242">
        <f>HOLDS!N252*HOLDS!$E252</f>
        <v>0</v>
      </c>
      <c r="AG242">
        <f>HOLDS!O252*HOLDS!$E252</f>
        <v>0</v>
      </c>
      <c r="AH242">
        <f>HOLDS!P252*HOLDS!$E252</f>
        <v>0</v>
      </c>
      <c r="AI242">
        <f>HOLDS!Q252*HOLDS!$E252</f>
        <v>0</v>
      </c>
      <c r="AJ242">
        <f>HOLDS!R252*HOLDS!$E252</f>
        <v>0</v>
      </c>
      <c r="AK242">
        <f>HOLDS!S252*HOLDS!$E252</f>
        <v>0</v>
      </c>
      <c r="AL242">
        <f>HOLDS!T252*HOLDS!$E252</f>
        <v>0</v>
      </c>
      <c r="AM242">
        <f>HOLDS!U252*HOLDS!$E252</f>
        <v>0</v>
      </c>
      <c r="AN242">
        <f>HOLDS!V252*HOLDS!$E252</f>
        <v>0</v>
      </c>
      <c r="AO242">
        <f>HOLDS!W252*HOLDS!$E252</f>
        <v>0</v>
      </c>
      <c r="AR242">
        <f>SUM(HOLDS!G252:W252)*'Datenbank Holds'!AA244</f>
        <v>0</v>
      </c>
      <c r="AS242">
        <f>SUM(HOLDS!G252:W252)*'Datenbank Holds'!AC244</f>
        <v>0</v>
      </c>
      <c r="AV242">
        <f>SUM(HOLDS!G252:W252)*'Datenbank Holds'!AF244</f>
        <v>0</v>
      </c>
    </row>
    <row r="243" spans="2:48" ht="19.5" thickBot="1" x14ac:dyDescent="0.35">
      <c r="B243" t="str">
        <f>PROPER(VLOOKUP(C243,'Datenbank Holds'!B:AI,26,FALSE))</f>
        <v>111,86</v>
      </c>
      <c r="C243" s="54" t="s">
        <v>368</v>
      </c>
      <c r="D243" s="49" t="str">
        <f>PROPER(VLOOKUP(C243,'Datenbank Holds'!B:C,2,FALSE))</f>
        <v>Happy Kids 9</v>
      </c>
      <c r="E243" s="1">
        <f>SUM(HOLDS!G253:W253)</f>
        <v>0</v>
      </c>
      <c r="F243" s="5">
        <f>$E243*'Datenbank Holds'!H245</f>
        <v>0</v>
      </c>
      <c r="G243" s="5">
        <f>$E243*'Datenbank Holds'!I245</f>
        <v>0</v>
      </c>
      <c r="H243" s="5">
        <f>$E243*'Datenbank Holds'!J245</f>
        <v>0</v>
      </c>
      <c r="I243" s="5">
        <f>$E243*'Datenbank Holds'!K245</f>
        <v>0</v>
      </c>
      <c r="J243" s="5">
        <f>$E243*'Datenbank Holds'!L245</f>
        <v>0</v>
      </c>
      <c r="K243" s="5">
        <f>$E243*'Datenbank Holds'!M245</f>
        <v>0</v>
      </c>
      <c r="L243" s="5">
        <f>$E243*'Datenbank Holds'!N245</f>
        <v>0</v>
      </c>
      <c r="M243" s="5">
        <f>$E243*'Datenbank Holds'!O245</f>
        <v>0</v>
      </c>
      <c r="N243" s="5">
        <f>$E243*'Datenbank Holds'!P245</f>
        <v>0</v>
      </c>
      <c r="O243" s="5">
        <f>$E243*'Datenbank Holds'!Q245</f>
        <v>0</v>
      </c>
      <c r="P243" s="5">
        <f>$E243*'Datenbank Holds'!R245</f>
        <v>0</v>
      </c>
      <c r="Q243" s="5">
        <f>$E243*'Datenbank Holds'!S245</f>
        <v>0</v>
      </c>
      <c r="R243" s="5">
        <f>$E243*'Datenbank Holds'!T245</f>
        <v>0</v>
      </c>
      <c r="S243" s="5">
        <f>$E243*'Datenbank Holds'!U245</f>
        <v>0</v>
      </c>
      <c r="T243" s="5">
        <f>$E243*'Datenbank Holds'!V245</f>
        <v>0</v>
      </c>
      <c r="U243" s="5">
        <f>$E243*'Datenbank Holds'!W245</f>
        <v>0</v>
      </c>
      <c r="V243" s="5">
        <f>$E243*'Datenbank Holds'!X245</f>
        <v>0</v>
      </c>
      <c r="Y243">
        <f>HOLDS!G253*HOLDS!$E253</f>
        <v>0</v>
      </c>
      <c r="Z243">
        <f>HOLDS!H253*HOLDS!$E253</f>
        <v>0</v>
      </c>
      <c r="AA243">
        <f>HOLDS!I253*HOLDS!$E253</f>
        <v>0</v>
      </c>
      <c r="AB243">
        <f>HOLDS!J253*HOLDS!$E253</f>
        <v>0</v>
      </c>
      <c r="AC243">
        <f>HOLDS!K253*HOLDS!$E253</f>
        <v>0</v>
      </c>
      <c r="AD243">
        <f>HOLDS!L253*HOLDS!$E253</f>
        <v>0</v>
      </c>
      <c r="AE243">
        <f>HOLDS!M253*HOLDS!$E253</f>
        <v>0</v>
      </c>
      <c r="AF243">
        <f>HOLDS!N253*HOLDS!$E253</f>
        <v>0</v>
      </c>
      <c r="AG243">
        <f>HOLDS!O253*HOLDS!$E253</f>
        <v>0</v>
      </c>
      <c r="AH243">
        <f>HOLDS!P253*HOLDS!$E253</f>
        <v>0</v>
      </c>
      <c r="AI243">
        <f>HOLDS!Q253*HOLDS!$E253</f>
        <v>0</v>
      </c>
      <c r="AJ243">
        <f>HOLDS!R253*HOLDS!$E253</f>
        <v>0</v>
      </c>
      <c r="AK243">
        <f>HOLDS!S253*HOLDS!$E253</f>
        <v>0</v>
      </c>
      <c r="AL243">
        <f>HOLDS!T253*HOLDS!$E253</f>
        <v>0</v>
      </c>
      <c r="AM243">
        <f>HOLDS!U253*HOLDS!$E253</f>
        <v>0</v>
      </c>
      <c r="AN243">
        <f>HOLDS!V253*HOLDS!$E253</f>
        <v>0</v>
      </c>
      <c r="AO243">
        <f>HOLDS!W253*HOLDS!$E253</f>
        <v>0</v>
      </c>
      <c r="AR243">
        <f>SUM(HOLDS!G253:W253)*'Datenbank Holds'!AA245</f>
        <v>0</v>
      </c>
      <c r="AS243">
        <f>SUM(HOLDS!G253:W253)*'Datenbank Holds'!AC245</f>
        <v>0</v>
      </c>
      <c r="AV243">
        <f>SUM(HOLDS!G253:W253)*'Datenbank Holds'!AF245</f>
        <v>0</v>
      </c>
    </row>
    <row r="244" spans="2:48" ht="19.5" thickBot="1" x14ac:dyDescent="0.35">
      <c r="B244" t="str">
        <f>PROPER(VLOOKUP(C244,'Datenbank Holds'!B:AI,26,FALSE))</f>
        <v>71,4</v>
      </c>
      <c r="C244" s="412" t="s">
        <v>1128</v>
      </c>
      <c r="D244" s="49" t="str">
        <f>PROPER(VLOOKUP(C244,'Datenbank Holds'!B:C,2,FALSE))</f>
        <v>Happy Kids 10</v>
      </c>
      <c r="E244" s="1">
        <f>SUM(HOLDS!G254:W254)</f>
        <v>0</v>
      </c>
      <c r="F244" s="5">
        <f>$E244*'Datenbank Holds'!H246</f>
        <v>0</v>
      </c>
      <c r="G244" s="5">
        <f>$E244*'Datenbank Holds'!I246</f>
        <v>0</v>
      </c>
      <c r="H244" s="5">
        <f>$E244*'Datenbank Holds'!J246</f>
        <v>0</v>
      </c>
      <c r="I244" s="5">
        <f>$E244*'Datenbank Holds'!K246</f>
        <v>0</v>
      </c>
      <c r="J244" s="5">
        <f>$E244*'Datenbank Holds'!L246</f>
        <v>0</v>
      </c>
      <c r="K244" s="5">
        <f>$E244*'Datenbank Holds'!M246</f>
        <v>0</v>
      </c>
      <c r="L244" s="5">
        <f>$E244*'Datenbank Holds'!N246</f>
        <v>0</v>
      </c>
      <c r="M244" s="5">
        <f>$E244*'Datenbank Holds'!O246</f>
        <v>0</v>
      </c>
      <c r="N244" s="5">
        <f>$E244*'Datenbank Holds'!P246</f>
        <v>0</v>
      </c>
      <c r="O244" s="5">
        <f>$E244*'Datenbank Holds'!Q246</f>
        <v>0</v>
      </c>
      <c r="P244" s="5">
        <f>$E244*'Datenbank Holds'!R246</f>
        <v>0</v>
      </c>
      <c r="Q244" s="5">
        <f>$E244*'Datenbank Holds'!S246</f>
        <v>0</v>
      </c>
      <c r="R244" s="5">
        <f>$E244*'Datenbank Holds'!T246</f>
        <v>0</v>
      </c>
      <c r="S244" s="5">
        <f>$E244*'Datenbank Holds'!U246</f>
        <v>0</v>
      </c>
      <c r="T244" s="5">
        <f>$E244*'Datenbank Holds'!V246</f>
        <v>0</v>
      </c>
      <c r="U244" s="5">
        <f>$E244*'Datenbank Holds'!W246</f>
        <v>0</v>
      </c>
      <c r="V244" s="5">
        <f>$E244*'Datenbank Holds'!X246</f>
        <v>0</v>
      </c>
      <c r="Y244">
        <f>HOLDS!G254*HOLDS!$E254</f>
        <v>0</v>
      </c>
      <c r="Z244">
        <f>HOLDS!H254*HOLDS!$E254</f>
        <v>0</v>
      </c>
      <c r="AA244">
        <f>HOLDS!I254*HOLDS!$E254</f>
        <v>0</v>
      </c>
      <c r="AB244">
        <f>HOLDS!J254*HOLDS!$E254</f>
        <v>0</v>
      </c>
      <c r="AC244">
        <f>HOLDS!K254*HOLDS!$E254</f>
        <v>0</v>
      </c>
      <c r="AD244">
        <f>HOLDS!L254*HOLDS!$E254</f>
        <v>0</v>
      </c>
      <c r="AE244">
        <f>HOLDS!M254*HOLDS!$E254</f>
        <v>0</v>
      </c>
      <c r="AF244">
        <f>HOLDS!N254*HOLDS!$E254</f>
        <v>0</v>
      </c>
      <c r="AG244">
        <f>HOLDS!O254*HOLDS!$E254</f>
        <v>0</v>
      </c>
      <c r="AH244">
        <f>HOLDS!P254*HOLDS!$E254</f>
        <v>0</v>
      </c>
      <c r="AI244">
        <f>HOLDS!Q254*HOLDS!$E254</f>
        <v>0</v>
      </c>
      <c r="AJ244">
        <f>HOLDS!R254*HOLDS!$E254</f>
        <v>0</v>
      </c>
      <c r="AK244">
        <f>HOLDS!S254*HOLDS!$E254</f>
        <v>0</v>
      </c>
      <c r="AL244">
        <f>HOLDS!T254*HOLDS!$E254</f>
        <v>0</v>
      </c>
      <c r="AM244">
        <f>HOLDS!U254*HOLDS!$E254</f>
        <v>0</v>
      </c>
      <c r="AN244">
        <f>HOLDS!V254*HOLDS!$E254</f>
        <v>0</v>
      </c>
      <c r="AO244">
        <f>HOLDS!W254*HOLDS!$E254</f>
        <v>0</v>
      </c>
      <c r="AR244">
        <f>SUM(HOLDS!G254:W254)*'Datenbank Holds'!AA246</f>
        <v>0</v>
      </c>
      <c r="AS244">
        <f>SUM(HOLDS!G254:W254)*'Datenbank Holds'!AC246</f>
        <v>0</v>
      </c>
      <c r="AV244">
        <f>SUM(HOLDS!G254:W254)*'Datenbank Holds'!AF246</f>
        <v>0</v>
      </c>
    </row>
    <row r="245" spans="2:48" ht="19.5" thickBot="1" x14ac:dyDescent="0.35">
      <c r="B245" t="str">
        <f>PROPER(VLOOKUP(C245,'Datenbank Holds'!B:AI,26,FALSE))</f>
        <v>71,4</v>
      </c>
      <c r="C245" s="412" t="s">
        <v>1129</v>
      </c>
      <c r="D245" s="49" t="str">
        <f>PROPER(VLOOKUP(C245,'Datenbank Holds'!B:C,2,FALSE))</f>
        <v>Happy Kids 11</v>
      </c>
      <c r="E245" s="1">
        <f>SUM(HOLDS!G255:W255)</f>
        <v>0</v>
      </c>
      <c r="F245" s="5">
        <f>$E245*'Datenbank Holds'!H247</f>
        <v>0</v>
      </c>
      <c r="G245" s="5">
        <f>$E245*'Datenbank Holds'!I247</f>
        <v>0</v>
      </c>
      <c r="H245" s="5">
        <f>$E245*'Datenbank Holds'!J247</f>
        <v>0</v>
      </c>
      <c r="I245" s="5">
        <f>$E245*'Datenbank Holds'!K247</f>
        <v>0</v>
      </c>
      <c r="J245" s="5">
        <f>$E245*'Datenbank Holds'!L247</f>
        <v>0</v>
      </c>
      <c r="K245" s="5">
        <f>$E245*'Datenbank Holds'!M247</f>
        <v>0</v>
      </c>
      <c r="L245" s="5">
        <f>$E245*'Datenbank Holds'!N247</f>
        <v>0</v>
      </c>
      <c r="M245" s="5">
        <f>$E245*'Datenbank Holds'!O247</f>
        <v>0</v>
      </c>
      <c r="N245" s="5">
        <f>$E245*'Datenbank Holds'!P247</f>
        <v>0</v>
      </c>
      <c r="O245" s="5">
        <f>$E245*'Datenbank Holds'!Q247</f>
        <v>0</v>
      </c>
      <c r="P245" s="5">
        <f>$E245*'Datenbank Holds'!R247</f>
        <v>0</v>
      </c>
      <c r="Q245" s="5">
        <f>$E245*'Datenbank Holds'!S247</f>
        <v>0</v>
      </c>
      <c r="R245" s="5">
        <f>$E245*'Datenbank Holds'!T247</f>
        <v>0</v>
      </c>
      <c r="S245" s="5">
        <f>$E245*'Datenbank Holds'!U247</f>
        <v>0</v>
      </c>
      <c r="T245" s="5">
        <f>$E245*'Datenbank Holds'!V247</f>
        <v>0</v>
      </c>
      <c r="U245" s="5">
        <f>$E245*'Datenbank Holds'!W247</f>
        <v>0</v>
      </c>
      <c r="V245" s="5">
        <f>$E245*'Datenbank Holds'!X247</f>
        <v>0</v>
      </c>
      <c r="Y245">
        <f>HOLDS!G255*HOLDS!$E255</f>
        <v>0</v>
      </c>
      <c r="Z245">
        <f>HOLDS!H255*HOLDS!$E255</f>
        <v>0</v>
      </c>
      <c r="AA245">
        <f>HOLDS!I255*HOLDS!$E255</f>
        <v>0</v>
      </c>
      <c r="AB245">
        <f>HOLDS!J255*HOLDS!$E255</f>
        <v>0</v>
      </c>
      <c r="AC245">
        <f>HOLDS!K255*HOLDS!$E255</f>
        <v>0</v>
      </c>
      <c r="AD245">
        <f>HOLDS!L255*HOLDS!$E255</f>
        <v>0</v>
      </c>
      <c r="AE245">
        <f>HOLDS!M255*HOLDS!$E255</f>
        <v>0</v>
      </c>
      <c r="AF245">
        <f>HOLDS!N255*HOLDS!$E255</f>
        <v>0</v>
      </c>
      <c r="AG245">
        <f>HOLDS!O255*HOLDS!$E255</f>
        <v>0</v>
      </c>
      <c r="AH245">
        <f>HOLDS!P255*HOLDS!$E255</f>
        <v>0</v>
      </c>
      <c r="AI245">
        <f>HOLDS!Q255*HOLDS!$E255</f>
        <v>0</v>
      </c>
      <c r="AJ245">
        <f>HOLDS!R255*HOLDS!$E255</f>
        <v>0</v>
      </c>
      <c r="AK245">
        <f>HOLDS!S255*HOLDS!$E255</f>
        <v>0</v>
      </c>
      <c r="AL245">
        <f>HOLDS!T255*HOLDS!$E255</f>
        <v>0</v>
      </c>
      <c r="AM245">
        <f>HOLDS!U255*HOLDS!$E255</f>
        <v>0</v>
      </c>
      <c r="AN245">
        <f>HOLDS!V255*HOLDS!$E255</f>
        <v>0</v>
      </c>
      <c r="AO245">
        <f>HOLDS!W255*HOLDS!$E255</f>
        <v>0</v>
      </c>
      <c r="AR245">
        <f>SUM(HOLDS!G255:W255)*'Datenbank Holds'!AA247</f>
        <v>0</v>
      </c>
      <c r="AS245">
        <f>SUM(HOLDS!G255:W255)*'Datenbank Holds'!AC247</f>
        <v>0</v>
      </c>
      <c r="AV245">
        <f>SUM(HOLDS!G255:W255)*'Datenbank Holds'!AF247</f>
        <v>0</v>
      </c>
    </row>
    <row r="246" spans="2:48" ht="19.5" thickBot="1" x14ac:dyDescent="0.35">
      <c r="B246" t="str">
        <f>PROPER(VLOOKUP(C246,'Datenbank Holds'!B:AI,26,FALSE))</f>
        <v>14,28</v>
      </c>
      <c r="C246" s="124" t="s">
        <v>89</v>
      </c>
      <c r="D246" s="49" t="str">
        <f>PROPER(VLOOKUP(C246,'Datenbank Holds'!B:C,2,FALSE))</f>
        <v>Tennis</v>
      </c>
      <c r="E246" s="1">
        <f>SUM(HOLDS!G256:W256)</f>
        <v>0</v>
      </c>
      <c r="F246" s="5">
        <f>$E246*'Datenbank Holds'!H248</f>
        <v>0</v>
      </c>
      <c r="G246" s="5">
        <f>$E246*'Datenbank Holds'!I248</f>
        <v>0</v>
      </c>
      <c r="H246" s="5">
        <f>$E246*'Datenbank Holds'!J248</f>
        <v>0</v>
      </c>
      <c r="I246" s="5">
        <f>$E246*'Datenbank Holds'!K248</f>
        <v>0</v>
      </c>
      <c r="J246" s="5">
        <f>$E246*'Datenbank Holds'!L248</f>
        <v>0</v>
      </c>
      <c r="K246" s="5">
        <f>$E246*'Datenbank Holds'!M248</f>
        <v>0</v>
      </c>
      <c r="L246" s="5">
        <f>$E246*'Datenbank Holds'!N248</f>
        <v>0</v>
      </c>
      <c r="M246" s="5">
        <f>$E246*'Datenbank Holds'!O248</f>
        <v>0</v>
      </c>
      <c r="N246" s="5">
        <f>$E246*'Datenbank Holds'!P248</f>
        <v>0</v>
      </c>
      <c r="O246" s="5">
        <f>$E246*'Datenbank Holds'!Q248</f>
        <v>0</v>
      </c>
      <c r="P246" s="5">
        <f>$E246*'Datenbank Holds'!R248</f>
        <v>0</v>
      </c>
      <c r="Q246" s="5">
        <f>$E246*'Datenbank Holds'!S248</f>
        <v>0</v>
      </c>
      <c r="R246" s="5">
        <f>$E246*'Datenbank Holds'!T248</f>
        <v>0</v>
      </c>
      <c r="S246" s="5">
        <f>$E246*'Datenbank Holds'!U248</f>
        <v>0</v>
      </c>
      <c r="T246" s="5">
        <f>$E246*'Datenbank Holds'!V248</f>
        <v>0</v>
      </c>
      <c r="U246" s="5">
        <f>$E246*'Datenbank Holds'!W248</f>
        <v>0</v>
      </c>
      <c r="V246" s="5">
        <f>$E246*'Datenbank Holds'!X248</f>
        <v>0</v>
      </c>
      <c r="Y246">
        <f>HOLDS!G256*HOLDS!$E256</f>
        <v>0</v>
      </c>
      <c r="Z246">
        <f>HOLDS!H256*HOLDS!$E256</f>
        <v>0</v>
      </c>
      <c r="AA246">
        <f>HOLDS!I256*HOLDS!$E256</f>
        <v>0</v>
      </c>
      <c r="AB246">
        <f>HOLDS!J256*HOLDS!$E256</f>
        <v>0</v>
      </c>
      <c r="AC246">
        <f>HOLDS!K256*HOLDS!$E256</f>
        <v>0</v>
      </c>
      <c r="AD246">
        <f>HOLDS!L256*HOLDS!$E256</f>
        <v>0</v>
      </c>
      <c r="AE246">
        <f>HOLDS!M256*HOLDS!$E256</f>
        <v>0</v>
      </c>
      <c r="AF246">
        <f>HOLDS!N256*HOLDS!$E256</f>
        <v>0</v>
      </c>
      <c r="AG246">
        <f>HOLDS!O256*HOLDS!$E256</f>
        <v>0</v>
      </c>
      <c r="AH246">
        <f>HOLDS!P256*HOLDS!$E256</f>
        <v>0</v>
      </c>
      <c r="AI246">
        <f>HOLDS!Q256*HOLDS!$E256</f>
        <v>0</v>
      </c>
      <c r="AJ246">
        <f>HOLDS!R256*HOLDS!$E256</f>
        <v>0</v>
      </c>
      <c r="AK246">
        <f>HOLDS!S256*HOLDS!$E256</f>
        <v>0</v>
      </c>
      <c r="AL246">
        <f>HOLDS!T256*HOLDS!$E256</f>
        <v>0</v>
      </c>
      <c r="AM246">
        <f>HOLDS!U256*HOLDS!$E256</f>
        <v>0</v>
      </c>
      <c r="AN246">
        <f>HOLDS!V256*HOLDS!$E256</f>
        <v>0</v>
      </c>
      <c r="AO246">
        <f>HOLDS!W256*HOLDS!$E256</f>
        <v>0</v>
      </c>
      <c r="AR246">
        <f>SUM(HOLDS!G256:W256)*'Datenbank Holds'!AA248</f>
        <v>0</v>
      </c>
      <c r="AS246">
        <f>SUM(HOLDS!G256:W256)*'Datenbank Holds'!AC248</f>
        <v>0</v>
      </c>
      <c r="AV246">
        <f>SUM(HOLDS!G256:W256)*'Datenbank Holds'!AF248</f>
        <v>0</v>
      </c>
    </row>
    <row r="247" spans="2:48" ht="19.5" thickBot="1" x14ac:dyDescent="0.35">
      <c r="B247" t="str">
        <f>PROPER(VLOOKUP(C247,'Datenbank Holds'!B:AI,26,FALSE))</f>
        <v>67,83</v>
      </c>
      <c r="C247" s="124" t="s">
        <v>36</v>
      </c>
      <c r="D247" s="49" t="str">
        <f>PROPER(VLOOKUP(C247,'Datenbank Holds'!B:C,2,FALSE))</f>
        <v>Volley</v>
      </c>
      <c r="E247" s="1">
        <f>SUM(HOLDS!G257:W257)</f>
        <v>0</v>
      </c>
      <c r="F247" s="5">
        <f>$E247*'Datenbank Holds'!H249</f>
        <v>0</v>
      </c>
      <c r="G247" s="5">
        <f>$E247*'Datenbank Holds'!I249</f>
        <v>0</v>
      </c>
      <c r="H247" s="5">
        <f>$E247*'Datenbank Holds'!J249</f>
        <v>0</v>
      </c>
      <c r="I247" s="5">
        <f>$E247*'Datenbank Holds'!K249</f>
        <v>0</v>
      </c>
      <c r="J247" s="5">
        <f>$E247*'Datenbank Holds'!L249</f>
        <v>0</v>
      </c>
      <c r="K247" s="5">
        <f>$E247*'Datenbank Holds'!M249</f>
        <v>0</v>
      </c>
      <c r="L247" s="5">
        <f>$E247*'Datenbank Holds'!N249</f>
        <v>0</v>
      </c>
      <c r="M247" s="5">
        <f>$E247*'Datenbank Holds'!O249</f>
        <v>0</v>
      </c>
      <c r="N247" s="5">
        <f>$E247*'Datenbank Holds'!P249</f>
        <v>0</v>
      </c>
      <c r="O247" s="5">
        <f>$E247*'Datenbank Holds'!Q249</f>
        <v>0</v>
      </c>
      <c r="P247" s="5">
        <f>$E247*'Datenbank Holds'!R249</f>
        <v>0</v>
      </c>
      <c r="Q247" s="5">
        <f>$E247*'Datenbank Holds'!S249</f>
        <v>0</v>
      </c>
      <c r="R247" s="5">
        <f>$E247*'Datenbank Holds'!T249</f>
        <v>0</v>
      </c>
      <c r="S247" s="5">
        <f>$E247*'Datenbank Holds'!U249</f>
        <v>0</v>
      </c>
      <c r="T247" s="5">
        <f>$E247*'Datenbank Holds'!V249</f>
        <v>0</v>
      </c>
      <c r="U247" s="5">
        <f>$E247*'Datenbank Holds'!W249</f>
        <v>0</v>
      </c>
      <c r="V247" s="5">
        <f>$E247*'Datenbank Holds'!X249</f>
        <v>0</v>
      </c>
      <c r="Y247">
        <f>HOLDS!G257*HOLDS!$E257</f>
        <v>0</v>
      </c>
      <c r="Z247">
        <f>HOLDS!H257*HOLDS!$E257</f>
        <v>0</v>
      </c>
      <c r="AA247">
        <f>HOLDS!I257*HOLDS!$E257</f>
        <v>0</v>
      </c>
      <c r="AB247">
        <f>HOLDS!J257*HOLDS!$E257</f>
        <v>0</v>
      </c>
      <c r="AC247">
        <f>HOLDS!K257*HOLDS!$E257</f>
        <v>0</v>
      </c>
      <c r="AD247">
        <f>HOLDS!L257*HOLDS!$E257</f>
        <v>0</v>
      </c>
      <c r="AE247">
        <f>HOLDS!M257*HOLDS!$E257</f>
        <v>0</v>
      </c>
      <c r="AF247">
        <f>HOLDS!N257*HOLDS!$E257</f>
        <v>0</v>
      </c>
      <c r="AG247">
        <f>HOLDS!O257*HOLDS!$E257</f>
        <v>0</v>
      </c>
      <c r="AH247">
        <f>HOLDS!P257*HOLDS!$E257</f>
        <v>0</v>
      </c>
      <c r="AI247">
        <f>HOLDS!Q257*HOLDS!$E257</f>
        <v>0</v>
      </c>
      <c r="AJ247">
        <f>HOLDS!R257*HOLDS!$E257</f>
        <v>0</v>
      </c>
      <c r="AK247">
        <f>HOLDS!S257*HOLDS!$E257</f>
        <v>0</v>
      </c>
      <c r="AL247">
        <f>HOLDS!T257*HOLDS!$E257</f>
        <v>0</v>
      </c>
      <c r="AM247">
        <f>HOLDS!U257*HOLDS!$E257</f>
        <v>0</v>
      </c>
      <c r="AN247">
        <f>HOLDS!V257*HOLDS!$E257</f>
        <v>0</v>
      </c>
      <c r="AO247">
        <f>HOLDS!W257*HOLDS!$E257</f>
        <v>0</v>
      </c>
      <c r="AR247">
        <f>SUM(HOLDS!G257:W257)*'Datenbank Holds'!AA249</f>
        <v>0</v>
      </c>
      <c r="AS247">
        <f>SUM(HOLDS!G257:W257)*'Datenbank Holds'!AC249</f>
        <v>0</v>
      </c>
      <c r="AV247">
        <f>SUM(HOLDS!G257:W257)*'Datenbank Holds'!AF249</f>
        <v>0</v>
      </c>
    </row>
    <row r="248" spans="2:48" ht="19.5" thickBot="1" x14ac:dyDescent="0.35">
      <c r="B248" t="str">
        <f>PROPER(VLOOKUP(C248,'Datenbank Holds'!B:AI,26,FALSE))</f>
        <v>70,21</v>
      </c>
      <c r="C248" s="124" t="s">
        <v>75</v>
      </c>
      <c r="D248" s="49" t="str">
        <f>PROPER(VLOOKUP(C248,'Datenbank Holds'!B:C,2,FALSE))</f>
        <v>Bricks</v>
      </c>
      <c r="E248" s="1">
        <f>SUM(HOLDS!G258:W258)</f>
        <v>0</v>
      </c>
      <c r="F248" s="5">
        <f>$E248*'Datenbank Holds'!H250</f>
        <v>0</v>
      </c>
      <c r="G248" s="5">
        <f>$E248*'Datenbank Holds'!I250</f>
        <v>0</v>
      </c>
      <c r="H248" s="5">
        <f>$E248*'Datenbank Holds'!J250</f>
        <v>0</v>
      </c>
      <c r="I248" s="5">
        <f>$E248*'Datenbank Holds'!K250</f>
        <v>0</v>
      </c>
      <c r="J248" s="5">
        <f>$E248*'Datenbank Holds'!L250</f>
        <v>0</v>
      </c>
      <c r="K248" s="5">
        <f>$E248*'Datenbank Holds'!M250</f>
        <v>0</v>
      </c>
      <c r="L248" s="5">
        <f>$E248*'Datenbank Holds'!N250</f>
        <v>0</v>
      </c>
      <c r="M248" s="5">
        <f>$E248*'Datenbank Holds'!O250</f>
        <v>0</v>
      </c>
      <c r="N248" s="5">
        <f>$E248*'Datenbank Holds'!P250</f>
        <v>0</v>
      </c>
      <c r="O248" s="5">
        <f>$E248*'Datenbank Holds'!Q250</f>
        <v>0</v>
      </c>
      <c r="P248" s="5">
        <f>$E248*'Datenbank Holds'!R250</f>
        <v>0</v>
      </c>
      <c r="Q248" s="5">
        <f>$E248*'Datenbank Holds'!S250</f>
        <v>0</v>
      </c>
      <c r="R248" s="5">
        <f>$E248*'Datenbank Holds'!T250</f>
        <v>0</v>
      </c>
      <c r="S248" s="5">
        <f>$E248*'Datenbank Holds'!U250</f>
        <v>0</v>
      </c>
      <c r="T248" s="5">
        <f>$E248*'Datenbank Holds'!V250</f>
        <v>0</v>
      </c>
      <c r="U248" s="5">
        <f>$E248*'Datenbank Holds'!W250</f>
        <v>0</v>
      </c>
      <c r="V248" s="5">
        <f>$E248*'Datenbank Holds'!X250</f>
        <v>0</v>
      </c>
      <c r="Y248">
        <f>HOLDS!G258*HOLDS!$E258</f>
        <v>0</v>
      </c>
      <c r="Z248">
        <f>HOLDS!H258*HOLDS!$E258</f>
        <v>0</v>
      </c>
      <c r="AA248">
        <f>HOLDS!I258*HOLDS!$E258</f>
        <v>0</v>
      </c>
      <c r="AB248">
        <f>HOLDS!J258*HOLDS!$E258</f>
        <v>0</v>
      </c>
      <c r="AC248">
        <f>HOLDS!K258*HOLDS!$E258</f>
        <v>0</v>
      </c>
      <c r="AD248">
        <f>HOLDS!L258*HOLDS!$E258</f>
        <v>0</v>
      </c>
      <c r="AE248">
        <f>HOLDS!M258*HOLDS!$E258</f>
        <v>0</v>
      </c>
      <c r="AF248">
        <f>HOLDS!N258*HOLDS!$E258</f>
        <v>0</v>
      </c>
      <c r="AG248">
        <f>HOLDS!O258*HOLDS!$E258</f>
        <v>0</v>
      </c>
      <c r="AH248">
        <f>HOLDS!P258*HOLDS!$E258</f>
        <v>0</v>
      </c>
      <c r="AI248">
        <f>HOLDS!Q258*HOLDS!$E258</f>
        <v>0</v>
      </c>
      <c r="AJ248">
        <f>HOLDS!R258*HOLDS!$E258</f>
        <v>0</v>
      </c>
      <c r="AK248">
        <f>HOLDS!S258*HOLDS!$E258</f>
        <v>0</v>
      </c>
      <c r="AL248">
        <f>HOLDS!T258*HOLDS!$E258</f>
        <v>0</v>
      </c>
      <c r="AM248">
        <f>HOLDS!U258*HOLDS!$E258</f>
        <v>0</v>
      </c>
      <c r="AN248">
        <f>HOLDS!V258*HOLDS!$E258</f>
        <v>0</v>
      </c>
      <c r="AO248">
        <f>HOLDS!W258*HOLDS!$E258</f>
        <v>0</v>
      </c>
      <c r="AR248">
        <f>SUM(HOLDS!G258:W258)*'Datenbank Holds'!AA250</f>
        <v>0</v>
      </c>
      <c r="AS248">
        <f>SUM(HOLDS!G258:W258)*'Datenbank Holds'!AC250</f>
        <v>0</v>
      </c>
      <c r="AV248">
        <f>SUM(HOLDS!G258:W258)*'Datenbank Holds'!AF250</f>
        <v>0</v>
      </c>
    </row>
    <row r="249" spans="2:48" ht="19.5" thickBot="1" x14ac:dyDescent="0.35">
      <c r="B249" t="str">
        <f>PROPER(VLOOKUP(C249,'Datenbank Holds'!B:AI,26,FALSE))</f>
        <v>16,66</v>
      </c>
      <c r="C249" s="126" t="s">
        <v>467</v>
      </c>
      <c r="D249" s="49" t="str">
        <f>PROPER(VLOOKUP(C249,'Datenbank Holds'!B:C,2,FALSE))</f>
        <v>Stick</v>
      </c>
      <c r="E249" s="1">
        <f>SUM(HOLDS!G259:W259)</f>
        <v>0</v>
      </c>
      <c r="F249" s="5">
        <f>$E249*'Datenbank Holds'!H251</f>
        <v>0</v>
      </c>
      <c r="G249" s="5">
        <f>$E249*'Datenbank Holds'!I251</f>
        <v>0</v>
      </c>
      <c r="H249" s="5">
        <f>$E249*'Datenbank Holds'!J251</f>
        <v>0</v>
      </c>
      <c r="I249" s="5">
        <f>$E249*'Datenbank Holds'!K251</f>
        <v>0</v>
      </c>
      <c r="J249" s="5">
        <f>$E249*'Datenbank Holds'!L251</f>
        <v>0</v>
      </c>
      <c r="K249" s="5">
        <f>$E249*'Datenbank Holds'!M251</f>
        <v>0</v>
      </c>
      <c r="L249" s="5">
        <f>$E249*'Datenbank Holds'!N251</f>
        <v>0</v>
      </c>
      <c r="M249" s="5">
        <f>$E249*'Datenbank Holds'!O251</f>
        <v>0</v>
      </c>
      <c r="N249" s="5">
        <f>$E249*'Datenbank Holds'!P251</f>
        <v>0</v>
      </c>
      <c r="O249" s="5">
        <f>$E249*'Datenbank Holds'!Q251</f>
        <v>0</v>
      </c>
      <c r="P249" s="5">
        <f>$E249*'Datenbank Holds'!R251</f>
        <v>0</v>
      </c>
      <c r="Q249" s="5">
        <f>$E249*'Datenbank Holds'!S251</f>
        <v>0</v>
      </c>
      <c r="R249" s="5">
        <f>$E249*'Datenbank Holds'!T251</f>
        <v>0</v>
      </c>
      <c r="S249" s="5">
        <f>$E249*'Datenbank Holds'!U251</f>
        <v>0</v>
      </c>
      <c r="T249" s="5">
        <f>$E249*'Datenbank Holds'!V251</f>
        <v>0</v>
      </c>
      <c r="U249" s="5">
        <f>$E249*'Datenbank Holds'!W251</f>
        <v>0</v>
      </c>
      <c r="V249" s="5">
        <f>$E249*'Datenbank Holds'!X251</f>
        <v>0</v>
      </c>
      <c r="Y249">
        <f>HOLDS!G259*HOLDS!$E259</f>
        <v>0</v>
      </c>
      <c r="Z249">
        <f>HOLDS!H259*HOLDS!$E259</f>
        <v>0</v>
      </c>
      <c r="AA249">
        <f>HOLDS!I259*HOLDS!$E259</f>
        <v>0</v>
      </c>
      <c r="AB249">
        <f>HOLDS!J259*HOLDS!$E259</f>
        <v>0</v>
      </c>
      <c r="AC249">
        <f>HOLDS!K259*HOLDS!$E259</f>
        <v>0</v>
      </c>
      <c r="AD249">
        <f>HOLDS!L259*HOLDS!$E259</f>
        <v>0</v>
      </c>
      <c r="AE249">
        <f>HOLDS!M259*HOLDS!$E259</f>
        <v>0</v>
      </c>
      <c r="AF249">
        <f>HOLDS!N259*HOLDS!$E259</f>
        <v>0</v>
      </c>
      <c r="AG249">
        <f>HOLDS!O259*HOLDS!$E259</f>
        <v>0</v>
      </c>
      <c r="AH249">
        <f>HOLDS!P259*HOLDS!$E259</f>
        <v>0</v>
      </c>
      <c r="AI249">
        <f>HOLDS!Q259*HOLDS!$E259</f>
        <v>0</v>
      </c>
      <c r="AJ249">
        <f>HOLDS!R259*HOLDS!$E259</f>
        <v>0</v>
      </c>
      <c r="AK249">
        <f>HOLDS!S259*HOLDS!$E259</f>
        <v>0</v>
      </c>
      <c r="AL249">
        <f>HOLDS!T259*HOLDS!$E259</f>
        <v>0</v>
      </c>
      <c r="AM249">
        <f>HOLDS!U259*HOLDS!$E259</f>
        <v>0</v>
      </c>
      <c r="AN249">
        <f>HOLDS!V259*HOLDS!$E259</f>
        <v>0</v>
      </c>
      <c r="AO249">
        <f>HOLDS!W259*HOLDS!$E259</f>
        <v>0</v>
      </c>
      <c r="AR249">
        <f>SUM(HOLDS!G259:W259)*'Datenbank Holds'!AA251</f>
        <v>0</v>
      </c>
      <c r="AS249">
        <f>SUM(HOLDS!G259:W259)*'Datenbank Holds'!AC251</f>
        <v>0</v>
      </c>
      <c r="AV249">
        <f>SUM(HOLDS!G259:W259)*'Datenbank Holds'!AF251</f>
        <v>0</v>
      </c>
    </row>
    <row r="250" spans="2:48" ht="19.5" thickBot="1" x14ac:dyDescent="0.35">
      <c r="B250" t="str">
        <f>PROPER(VLOOKUP(C250,'Datenbank Holds'!B:AI,26,FALSE))</f>
        <v>22,61</v>
      </c>
      <c r="C250" s="126" t="s">
        <v>468</v>
      </c>
      <c r="D250" s="49" t="str">
        <f>PROPER(VLOOKUP(C250,'Datenbank Holds'!B:C,2,FALSE))</f>
        <v>Cup</v>
      </c>
      <c r="E250" s="1">
        <f>SUM(HOLDS!G260:W260)</f>
        <v>0</v>
      </c>
      <c r="F250" s="5">
        <f>$E250*'Datenbank Holds'!H252</f>
        <v>0</v>
      </c>
      <c r="G250" s="5">
        <f>$E250*'Datenbank Holds'!I252</f>
        <v>0</v>
      </c>
      <c r="H250" s="5">
        <f>$E250*'Datenbank Holds'!J252</f>
        <v>0</v>
      </c>
      <c r="I250" s="5">
        <f>$E250*'Datenbank Holds'!K252</f>
        <v>0</v>
      </c>
      <c r="J250" s="5">
        <f>$E250*'Datenbank Holds'!L252</f>
        <v>0</v>
      </c>
      <c r="K250" s="5">
        <f>$E250*'Datenbank Holds'!M252</f>
        <v>0</v>
      </c>
      <c r="L250" s="5">
        <f>$E250*'Datenbank Holds'!N252</f>
        <v>0</v>
      </c>
      <c r="M250" s="5">
        <f>$E250*'Datenbank Holds'!O252</f>
        <v>0</v>
      </c>
      <c r="N250" s="5">
        <f>$E250*'Datenbank Holds'!P252</f>
        <v>0</v>
      </c>
      <c r="O250" s="5">
        <f>$E250*'Datenbank Holds'!Q252</f>
        <v>0</v>
      </c>
      <c r="P250" s="5">
        <f>$E250*'Datenbank Holds'!R252</f>
        <v>0</v>
      </c>
      <c r="Q250" s="5">
        <f>$E250*'Datenbank Holds'!S252</f>
        <v>0</v>
      </c>
      <c r="R250" s="5">
        <f>$E250*'Datenbank Holds'!T252</f>
        <v>0</v>
      </c>
      <c r="S250" s="5">
        <f>$E250*'Datenbank Holds'!U252</f>
        <v>0</v>
      </c>
      <c r="T250" s="5">
        <f>$E250*'Datenbank Holds'!V252</f>
        <v>0</v>
      </c>
      <c r="U250" s="5">
        <f>$E250*'Datenbank Holds'!W252</f>
        <v>0</v>
      </c>
      <c r="V250" s="5">
        <f>$E250*'Datenbank Holds'!X252</f>
        <v>0</v>
      </c>
      <c r="Y250">
        <f>HOLDS!G260*HOLDS!$E260</f>
        <v>0</v>
      </c>
      <c r="Z250">
        <f>HOLDS!H260*HOLDS!$E260</f>
        <v>0</v>
      </c>
      <c r="AA250">
        <f>HOLDS!I260*HOLDS!$E260</f>
        <v>0</v>
      </c>
      <c r="AB250">
        <f>HOLDS!J260*HOLDS!$E260</f>
        <v>0</v>
      </c>
      <c r="AC250">
        <f>HOLDS!K260*HOLDS!$E260</f>
        <v>0</v>
      </c>
      <c r="AD250">
        <f>HOLDS!L260*HOLDS!$E260</f>
        <v>0</v>
      </c>
      <c r="AE250">
        <f>HOLDS!M260*HOLDS!$E260</f>
        <v>0</v>
      </c>
      <c r="AF250">
        <f>HOLDS!N260*HOLDS!$E260</f>
        <v>0</v>
      </c>
      <c r="AG250">
        <f>HOLDS!O260*HOLDS!$E260</f>
        <v>0</v>
      </c>
      <c r="AH250">
        <f>HOLDS!P260*HOLDS!$E260</f>
        <v>0</v>
      </c>
      <c r="AI250">
        <f>HOLDS!Q260*HOLDS!$E260</f>
        <v>0</v>
      </c>
      <c r="AJ250">
        <f>HOLDS!R260*HOLDS!$E260</f>
        <v>0</v>
      </c>
      <c r="AK250">
        <f>HOLDS!S260*HOLDS!$E260</f>
        <v>0</v>
      </c>
      <c r="AL250">
        <f>HOLDS!T260*HOLDS!$E260</f>
        <v>0</v>
      </c>
      <c r="AM250">
        <f>HOLDS!U260*HOLDS!$E260</f>
        <v>0</v>
      </c>
      <c r="AN250">
        <f>HOLDS!V260*HOLDS!$E260</f>
        <v>0</v>
      </c>
      <c r="AO250">
        <f>HOLDS!W260*HOLDS!$E260</f>
        <v>0</v>
      </c>
      <c r="AR250">
        <f>SUM(HOLDS!G260:W260)*'Datenbank Holds'!AA252</f>
        <v>0</v>
      </c>
      <c r="AS250">
        <f>SUM(HOLDS!G260:W260)*'Datenbank Holds'!AC252</f>
        <v>0</v>
      </c>
      <c r="AV250">
        <f>SUM(HOLDS!G260:W260)*'Datenbank Holds'!AF252</f>
        <v>0</v>
      </c>
    </row>
    <row r="251" spans="2:48" ht="19.5" thickBot="1" x14ac:dyDescent="0.35">
      <c r="B251" t="str">
        <f>PROPER(VLOOKUP(C251,'Datenbank Holds'!B:AI,26,FALSE))</f>
        <v>16,66</v>
      </c>
      <c r="C251" s="126" t="s">
        <v>469</v>
      </c>
      <c r="D251" s="49" t="str">
        <f>PROPER(VLOOKUP(C251,'Datenbank Holds'!B:C,2,FALSE))</f>
        <v>Ring</v>
      </c>
      <c r="E251" s="1">
        <f>SUM(HOLDS!G261:W261)</f>
        <v>0</v>
      </c>
      <c r="F251" s="5">
        <f>$E251*'Datenbank Holds'!H253</f>
        <v>0</v>
      </c>
      <c r="G251" s="5">
        <f>$E251*'Datenbank Holds'!I253</f>
        <v>0</v>
      </c>
      <c r="H251" s="5">
        <f>$E251*'Datenbank Holds'!J253</f>
        <v>0</v>
      </c>
      <c r="I251" s="5">
        <f>$E251*'Datenbank Holds'!K253</f>
        <v>0</v>
      </c>
      <c r="J251" s="5">
        <f>$E251*'Datenbank Holds'!L253</f>
        <v>0</v>
      </c>
      <c r="K251" s="5">
        <f>$E251*'Datenbank Holds'!M253</f>
        <v>0</v>
      </c>
      <c r="L251" s="5">
        <f>$E251*'Datenbank Holds'!N253</f>
        <v>0</v>
      </c>
      <c r="M251" s="5">
        <f>$E251*'Datenbank Holds'!O253</f>
        <v>0</v>
      </c>
      <c r="N251" s="5">
        <f>$E251*'Datenbank Holds'!P253</f>
        <v>0</v>
      </c>
      <c r="O251" s="5">
        <f>$E251*'Datenbank Holds'!Q253</f>
        <v>0</v>
      </c>
      <c r="P251" s="5">
        <f>$E251*'Datenbank Holds'!R253</f>
        <v>0</v>
      </c>
      <c r="Q251" s="5">
        <f>$E251*'Datenbank Holds'!S253</f>
        <v>0</v>
      </c>
      <c r="R251" s="5">
        <f>$E251*'Datenbank Holds'!T253</f>
        <v>0</v>
      </c>
      <c r="S251" s="5">
        <f>$E251*'Datenbank Holds'!U253</f>
        <v>0</v>
      </c>
      <c r="T251" s="5">
        <f>$E251*'Datenbank Holds'!V253</f>
        <v>0</v>
      </c>
      <c r="U251" s="5">
        <f>$E251*'Datenbank Holds'!W253</f>
        <v>0</v>
      </c>
      <c r="V251" s="5">
        <f>$E251*'Datenbank Holds'!X253</f>
        <v>0</v>
      </c>
      <c r="Y251">
        <f>HOLDS!G261*HOLDS!$E261</f>
        <v>0</v>
      </c>
      <c r="Z251">
        <f>HOLDS!H261*HOLDS!$E261</f>
        <v>0</v>
      </c>
      <c r="AA251">
        <f>HOLDS!I261*HOLDS!$E261</f>
        <v>0</v>
      </c>
      <c r="AB251">
        <f>HOLDS!J261*HOLDS!$E261</f>
        <v>0</v>
      </c>
      <c r="AC251">
        <f>HOLDS!K261*HOLDS!$E261</f>
        <v>0</v>
      </c>
      <c r="AD251">
        <f>HOLDS!L261*HOLDS!$E261</f>
        <v>0</v>
      </c>
      <c r="AE251">
        <f>HOLDS!M261*HOLDS!$E261</f>
        <v>0</v>
      </c>
      <c r="AF251">
        <f>HOLDS!N261*HOLDS!$E261</f>
        <v>0</v>
      </c>
      <c r="AG251">
        <f>HOLDS!O261*HOLDS!$E261</f>
        <v>0</v>
      </c>
      <c r="AH251">
        <f>HOLDS!P261*HOLDS!$E261</f>
        <v>0</v>
      </c>
      <c r="AI251">
        <f>HOLDS!Q261*HOLDS!$E261</f>
        <v>0</v>
      </c>
      <c r="AJ251">
        <f>HOLDS!R261*HOLDS!$E261</f>
        <v>0</v>
      </c>
      <c r="AK251">
        <f>HOLDS!S261*HOLDS!$E261</f>
        <v>0</v>
      </c>
      <c r="AL251">
        <f>HOLDS!T261*HOLDS!$E261</f>
        <v>0</v>
      </c>
      <c r="AM251">
        <f>HOLDS!U261*HOLDS!$E261</f>
        <v>0</v>
      </c>
      <c r="AN251">
        <f>HOLDS!V261*HOLDS!$E261</f>
        <v>0</v>
      </c>
      <c r="AO251">
        <f>HOLDS!W261*HOLDS!$E261</f>
        <v>0</v>
      </c>
      <c r="AR251">
        <f>SUM(HOLDS!G261:W261)*'Datenbank Holds'!AA253</f>
        <v>0</v>
      </c>
      <c r="AS251">
        <f>SUM(HOLDS!G261:W261)*'Datenbank Holds'!AC253</f>
        <v>0</v>
      </c>
      <c r="AV251">
        <f>SUM(HOLDS!G261:W261)*'Datenbank Holds'!AF253</f>
        <v>0</v>
      </c>
    </row>
    <row r="252" spans="2:48" ht="19.5" thickBot="1" x14ac:dyDescent="0.35">
      <c r="B252" t="str">
        <f>PROPER(VLOOKUP(C252,'Datenbank Holds'!B:AI,26,FALSE))</f>
        <v>22,61</v>
      </c>
      <c r="C252" s="126" t="s">
        <v>49</v>
      </c>
      <c r="D252" s="49" t="str">
        <f>PROPER(VLOOKUP(C252,'Datenbank Holds'!B:C,2,FALSE))</f>
        <v>Pipe Typ 1</v>
      </c>
      <c r="E252" s="1">
        <f>SUM(HOLDS!G262:W262)</f>
        <v>0</v>
      </c>
      <c r="F252" s="5">
        <f>$E252*'Datenbank Holds'!H254</f>
        <v>0</v>
      </c>
      <c r="G252" s="5">
        <f>$E252*'Datenbank Holds'!I254</f>
        <v>0</v>
      </c>
      <c r="H252" s="5">
        <f>$E252*'Datenbank Holds'!J254</f>
        <v>0</v>
      </c>
      <c r="I252" s="5">
        <f>$E252*'Datenbank Holds'!K254</f>
        <v>0</v>
      </c>
      <c r="J252" s="5">
        <f>$E252*'Datenbank Holds'!L254</f>
        <v>0</v>
      </c>
      <c r="K252" s="5">
        <f>$E252*'Datenbank Holds'!M254</f>
        <v>0</v>
      </c>
      <c r="L252" s="5">
        <f>$E252*'Datenbank Holds'!N254</f>
        <v>0</v>
      </c>
      <c r="M252" s="5">
        <f>$E252*'Datenbank Holds'!O254</f>
        <v>0</v>
      </c>
      <c r="N252" s="5">
        <f>$E252*'Datenbank Holds'!P254</f>
        <v>0</v>
      </c>
      <c r="O252" s="5">
        <f>$E252*'Datenbank Holds'!Q254</f>
        <v>0</v>
      </c>
      <c r="P252" s="5">
        <f>$E252*'Datenbank Holds'!R254</f>
        <v>0</v>
      </c>
      <c r="Q252" s="5">
        <f>$E252*'Datenbank Holds'!S254</f>
        <v>0</v>
      </c>
      <c r="R252" s="5">
        <f>$E252*'Datenbank Holds'!T254</f>
        <v>0</v>
      </c>
      <c r="S252" s="5">
        <f>$E252*'Datenbank Holds'!U254</f>
        <v>0</v>
      </c>
      <c r="T252" s="5">
        <f>$E252*'Datenbank Holds'!V254</f>
        <v>0</v>
      </c>
      <c r="U252" s="5">
        <f>$E252*'Datenbank Holds'!W254</f>
        <v>0</v>
      </c>
      <c r="V252" s="5">
        <f>$E252*'Datenbank Holds'!X254</f>
        <v>0</v>
      </c>
      <c r="Y252">
        <f>HOLDS!G262*HOLDS!$E262</f>
        <v>0</v>
      </c>
      <c r="Z252">
        <f>HOLDS!H262*HOLDS!$E262</f>
        <v>0</v>
      </c>
      <c r="AA252">
        <f>HOLDS!I262*HOLDS!$E262</f>
        <v>0</v>
      </c>
      <c r="AB252">
        <f>HOLDS!J262*HOLDS!$E262</f>
        <v>0</v>
      </c>
      <c r="AC252">
        <f>HOLDS!K262*HOLDS!$E262</f>
        <v>0</v>
      </c>
      <c r="AD252">
        <f>HOLDS!L262*HOLDS!$E262</f>
        <v>0</v>
      </c>
      <c r="AE252">
        <f>HOLDS!M262*HOLDS!$E262</f>
        <v>0</v>
      </c>
      <c r="AF252">
        <f>HOLDS!N262*HOLDS!$E262</f>
        <v>0</v>
      </c>
      <c r="AG252">
        <f>HOLDS!O262*HOLDS!$E262</f>
        <v>0</v>
      </c>
      <c r="AH252">
        <f>HOLDS!P262*HOLDS!$E262</f>
        <v>0</v>
      </c>
      <c r="AI252">
        <f>HOLDS!Q262*HOLDS!$E262</f>
        <v>0</v>
      </c>
      <c r="AJ252">
        <f>HOLDS!R262*HOLDS!$E262</f>
        <v>0</v>
      </c>
      <c r="AK252">
        <f>HOLDS!S262*HOLDS!$E262</f>
        <v>0</v>
      </c>
      <c r="AL252">
        <f>HOLDS!T262*HOLDS!$E262</f>
        <v>0</v>
      </c>
      <c r="AM252">
        <f>HOLDS!U262*HOLDS!$E262</f>
        <v>0</v>
      </c>
      <c r="AN252">
        <f>HOLDS!V262*HOLDS!$E262</f>
        <v>0</v>
      </c>
      <c r="AO252">
        <f>HOLDS!W262*HOLDS!$E262</f>
        <v>0</v>
      </c>
      <c r="AR252">
        <f>SUM(HOLDS!G262:W262)*'Datenbank Holds'!AA254</f>
        <v>0</v>
      </c>
      <c r="AS252">
        <f>SUM(HOLDS!G262:W262)*'Datenbank Holds'!AC254</f>
        <v>0</v>
      </c>
      <c r="AV252">
        <f>SUM(HOLDS!G262:W262)*'Datenbank Holds'!AF254</f>
        <v>0</v>
      </c>
    </row>
    <row r="253" spans="2:48" ht="19.5" thickBot="1" x14ac:dyDescent="0.35">
      <c r="B253" t="str">
        <f>PROPER(VLOOKUP(C253,'Datenbank Holds'!B:AI,26,FALSE))</f>
        <v>21,42</v>
      </c>
      <c r="C253" s="126" t="s">
        <v>51</v>
      </c>
      <c r="D253" s="49" t="str">
        <f>PROPER(VLOOKUP(C253,'Datenbank Holds'!B:C,2,FALSE))</f>
        <v>Pipe Typ 2</v>
      </c>
      <c r="E253" s="1">
        <f>SUM(HOLDS!G263:W263)</f>
        <v>0</v>
      </c>
      <c r="F253" s="5">
        <f>$E253*'Datenbank Holds'!H255</f>
        <v>0</v>
      </c>
      <c r="G253" s="5">
        <f>$E253*'Datenbank Holds'!I255</f>
        <v>0</v>
      </c>
      <c r="H253" s="5">
        <f>$E253*'Datenbank Holds'!J255</f>
        <v>0</v>
      </c>
      <c r="I253" s="5">
        <f>$E253*'Datenbank Holds'!K255</f>
        <v>0</v>
      </c>
      <c r="J253" s="5">
        <f>$E253*'Datenbank Holds'!L255</f>
        <v>0</v>
      </c>
      <c r="K253" s="5">
        <f>$E253*'Datenbank Holds'!M255</f>
        <v>0</v>
      </c>
      <c r="L253" s="5">
        <f>$E253*'Datenbank Holds'!N255</f>
        <v>0</v>
      </c>
      <c r="M253" s="5">
        <f>$E253*'Datenbank Holds'!O255</f>
        <v>0</v>
      </c>
      <c r="N253" s="5">
        <f>$E253*'Datenbank Holds'!P255</f>
        <v>0</v>
      </c>
      <c r="O253" s="5">
        <f>$E253*'Datenbank Holds'!Q255</f>
        <v>0</v>
      </c>
      <c r="P253" s="5">
        <f>$E253*'Datenbank Holds'!R255</f>
        <v>0</v>
      </c>
      <c r="Q253" s="5">
        <f>$E253*'Datenbank Holds'!S255</f>
        <v>0</v>
      </c>
      <c r="R253" s="5">
        <f>$E253*'Datenbank Holds'!T255</f>
        <v>0</v>
      </c>
      <c r="S253" s="5">
        <f>$E253*'Datenbank Holds'!U255</f>
        <v>0</v>
      </c>
      <c r="T253" s="5">
        <f>$E253*'Datenbank Holds'!V255</f>
        <v>0</v>
      </c>
      <c r="U253" s="5">
        <f>$E253*'Datenbank Holds'!W255</f>
        <v>0</v>
      </c>
      <c r="V253" s="5">
        <f>$E253*'Datenbank Holds'!X255</f>
        <v>0</v>
      </c>
      <c r="Y253">
        <f>HOLDS!G263*HOLDS!$E263</f>
        <v>0</v>
      </c>
      <c r="Z253">
        <f>HOLDS!H263*HOLDS!$E263</f>
        <v>0</v>
      </c>
      <c r="AA253">
        <f>HOLDS!I263*HOLDS!$E263</f>
        <v>0</v>
      </c>
      <c r="AB253">
        <f>HOLDS!J263*HOLDS!$E263</f>
        <v>0</v>
      </c>
      <c r="AC253">
        <f>HOLDS!K263*HOLDS!$E263</f>
        <v>0</v>
      </c>
      <c r="AD253">
        <f>HOLDS!L263*HOLDS!$E263</f>
        <v>0</v>
      </c>
      <c r="AE253">
        <f>HOLDS!M263*HOLDS!$E263</f>
        <v>0</v>
      </c>
      <c r="AF253">
        <f>HOLDS!N263*HOLDS!$E263</f>
        <v>0</v>
      </c>
      <c r="AG253">
        <f>HOLDS!O263*HOLDS!$E263</f>
        <v>0</v>
      </c>
      <c r="AH253">
        <f>HOLDS!P263*HOLDS!$E263</f>
        <v>0</v>
      </c>
      <c r="AI253">
        <f>HOLDS!Q263*HOLDS!$E263</f>
        <v>0</v>
      </c>
      <c r="AJ253">
        <f>HOLDS!R263*HOLDS!$E263</f>
        <v>0</v>
      </c>
      <c r="AK253">
        <f>HOLDS!S263*HOLDS!$E263</f>
        <v>0</v>
      </c>
      <c r="AL253">
        <f>HOLDS!T263*HOLDS!$E263</f>
        <v>0</v>
      </c>
      <c r="AM253">
        <f>HOLDS!U263*HOLDS!$E263</f>
        <v>0</v>
      </c>
      <c r="AN253">
        <f>HOLDS!V263*HOLDS!$E263</f>
        <v>0</v>
      </c>
      <c r="AO253">
        <f>HOLDS!W263*HOLDS!$E263</f>
        <v>0</v>
      </c>
      <c r="AR253">
        <f>SUM(HOLDS!G263:W263)*'Datenbank Holds'!AA255</f>
        <v>0</v>
      </c>
      <c r="AS253">
        <f>SUM(HOLDS!G263:W263)*'Datenbank Holds'!AC255</f>
        <v>0</v>
      </c>
      <c r="AV253">
        <f>SUM(HOLDS!G263:W263)*'Datenbank Holds'!AF255</f>
        <v>0</v>
      </c>
    </row>
    <row r="254" spans="2:48" ht="19.5" thickBot="1" x14ac:dyDescent="0.35">
      <c r="B254" t="str">
        <f>PROPER(VLOOKUP(C254,'Datenbank Holds'!B:AI,26,FALSE))</f>
        <v>40,46</v>
      </c>
      <c r="C254" s="126" t="s">
        <v>52</v>
      </c>
      <c r="D254" s="49" t="str">
        <f>PROPER(VLOOKUP(C254,'Datenbank Holds'!B:C,2,FALSE))</f>
        <v>Pipe Typ 1+2</v>
      </c>
      <c r="E254" s="1">
        <f>SUM(HOLDS!G264:W264)</f>
        <v>0</v>
      </c>
      <c r="F254" s="5">
        <f>$E254*'Datenbank Holds'!H256</f>
        <v>0</v>
      </c>
      <c r="G254" s="5">
        <f>$E254*'Datenbank Holds'!I256</f>
        <v>0</v>
      </c>
      <c r="H254" s="5">
        <f>$E254*'Datenbank Holds'!J256</f>
        <v>0</v>
      </c>
      <c r="I254" s="5">
        <f>$E254*'Datenbank Holds'!K256</f>
        <v>0</v>
      </c>
      <c r="J254" s="5">
        <f>$E254*'Datenbank Holds'!L256</f>
        <v>0</v>
      </c>
      <c r="K254" s="5">
        <f>$E254*'Datenbank Holds'!M256</f>
        <v>0</v>
      </c>
      <c r="L254" s="5">
        <f>$E254*'Datenbank Holds'!N256</f>
        <v>0</v>
      </c>
      <c r="M254" s="5">
        <f>$E254*'Datenbank Holds'!O256</f>
        <v>0</v>
      </c>
      <c r="N254" s="5">
        <f>$E254*'Datenbank Holds'!P256</f>
        <v>0</v>
      </c>
      <c r="O254" s="5">
        <f>$E254*'Datenbank Holds'!Q256</f>
        <v>0</v>
      </c>
      <c r="P254" s="5">
        <f>$E254*'Datenbank Holds'!R256</f>
        <v>0</v>
      </c>
      <c r="Q254" s="5">
        <f>$E254*'Datenbank Holds'!S256</f>
        <v>0</v>
      </c>
      <c r="R254" s="5">
        <f>$E254*'Datenbank Holds'!T256</f>
        <v>0</v>
      </c>
      <c r="S254" s="5">
        <f>$E254*'Datenbank Holds'!U256</f>
        <v>0</v>
      </c>
      <c r="T254" s="5">
        <f>$E254*'Datenbank Holds'!V256</f>
        <v>0</v>
      </c>
      <c r="U254" s="5">
        <f>$E254*'Datenbank Holds'!W256</f>
        <v>0</v>
      </c>
      <c r="V254" s="5">
        <f>$E254*'Datenbank Holds'!X256</f>
        <v>0</v>
      </c>
      <c r="Y254">
        <f>HOLDS!G264*HOLDS!$E264</f>
        <v>0</v>
      </c>
      <c r="Z254">
        <f>HOLDS!H264*HOLDS!$E264</f>
        <v>0</v>
      </c>
      <c r="AA254">
        <f>HOLDS!I264*HOLDS!$E264</f>
        <v>0</v>
      </c>
      <c r="AB254">
        <f>HOLDS!J264*HOLDS!$E264</f>
        <v>0</v>
      </c>
      <c r="AC254">
        <f>HOLDS!K264*HOLDS!$E264</f>
        <v>0</v>
      </c>
      <c r="AD254">
        <f>HOLDS!L264*HOLDS!$E264</f>
        <v>0</v>
      </c>
      <c r="AE254">
        <f>HOLDS!M264*HOLDS!$E264</f>
        <v>0</v>
      </c>
      <c r="AF254">
        <f>HOLDS!N264*HOLDS!$E264</f>
        <v>0</v>
      </c>
      <c r="AG254">
        <f>HOLDS!O264*HOLDS!$E264</f>
        <v>0</v>
      </c>
      <c r="AH254">
        <f>HOLDS!P264*HOLDS!$E264</f>
        <v>0</v>
      </c>
      <c r="AI254">
        <f>HOLDS!Q264*HOLDS!$E264</f>
        <v>0</v>
      </c>
      <c r="AJ254">
        <f>HOLDS!R264*HOLDS!$E264</f>
        <v>0</v>
      </c>
      <c r="AK254">
        <f>HOLDS!S264*HOLDS!$E264</f>
        <v>0</v>
      </c>
      <c r="AL254">
        <f>HOLDS!T264*HOLDS!$E264</f>
        <v>0</v>
      </c>
      <c r="AM254">
        <f>HOLDS!U264*HOLDS!$E264</f>
        <v>0</v>
      </c>
      <c r="AN254">
        <f>HOLDS!V264*HOLDS!$E264</f>
        <v>0</v>
      </c>
      <c r="AO254">
        <f>HOLDS!W264*HOLDS!$E264</f>
        <v>0</v>
      </c>
      <c r="AR254">
        <f>SUM(HOLDS!G264:W264)*'Datenbank Holds'!AA256</f>
        <v>0</v>
      </c>
      <c r="AS254">
        <f>SUM(HOLDS!G264:W264)*'Datenbank Holds'!AC256</f>
        <v>0</v>
      </c>
      <c r="AV254">
        <f>SUM(HOLDS!G264:W264)*'Datenbank Holds'!AF256</f>
        <v>0</v>
      </c>
    </row>
    <row r="255" spans="2:48" ht="16.5" thickBot="1" x14ac:dyDescent="0.3"/>
    <row r="256" spans="2:48" ht="16.5" thickBot="1" x14ac:dyDescent="0.3">
      <c r="C256" s="31" t="s">
        <v>99</v>
      </c>
      <c r="D256" s="32"/>
      <c r="E256" s="32"/>
      <c r="F256" s="32">
        <f t="shared" ref="F256:V256" si="0">SUM(F3:F254)</f>
        <v>0</v>
      </c>
      <c r="G256" s="32">
        <f t="shared" si="0"/>
        <v>0</v>
      </c>
      <c r="H256" s="32">
        <f t="shared" si="0"/>
        <v>0</v>
      </c>
      <c r="I256" s="32">
        <f t="shared" si="0"/>
        <v>0</v>
      </c>
      <c r="J256" s="32">
        <f t="shared" si="0"/>
        <v>0</v>
      </c>
      <c r="K256" s="32">
        <f t="shared" si="0"/>
        <v>0</v>
      </c>
      <c r="L256" s="32">
        <f t="shared" si="0"/>
        <v>0</v>
      </c>
      <c r="M256" s="32">
        <f t="shared" si="0"/>
        <v>0</v>
      </c>
      <c r="N256" s="32">
        <f t="shared" si="0"/>
        <v>0</v>
      </c>
      <c r="O256" s="32">
        <f t="shared" si="0"/>
        <v>0</v>
      </c>
      <c r="P256" s="32">
        <f t="shared" si="0"/>
        <v>0</v>
      </c>
      <c r="Q256" s="32">
        <f t="shared" si="0"/>
        <v>0</v>
      </c>
      <c r="R256" s="32">
        <f t="shared" si="0"/>
        <v>0</v>
      </c>
      <c r="S256" s="32">
        <f t="shared" si="0"/>
        <v>0</v>
      </c>
      <c r="T256" s="32">
        <f t="shared" si="0"/>
        <v>0</v>
      </c>
      <c r="U256" s="32">
        <f t="shared" si="0"/>
        <v>0</v>
      </c>
      <c r="V256" s="32">
        <f t="shared" si="0"/>
        <v>0</v>
      </c>
      <c r="W256" s="32"/>
      <c r="X256" s="32"/>
      <c r="Y256" s="32">
        <f t="shared" ref="Y256:AO256" si="1">SUM(Y3:Y254)</f>
        <v>0</v>
      </c>
      <c r="Z256" s="32">
        <f t="shared" si="1"/>
        <v>0</v>
      </c>
      <c r="AA256" s="32">
        <f t="shared" si="1"/>
        <v>0</v>
      </c>
      <c r="AB256" s="32">
        <f t="shared" si="1"/>
        <v>0</v>
      </c>
      <c r="AC256" s="32">
        <f t="shared" si="1"/>
        <v>0</v>
      </c>
      <c r="AD256" s="32">
        <f t="shared" si="1"/>
        <v>0</v>
      </c>
      <c r="AE256" s="32">
        <f t="shared" si="1"/>
        <v>0</v>
      </c>
      <c r="AF256" s="32">
        <f t="shared" si="1"/>
        <v>0</v>
      </c>
      <c r="AG256" s="32">
        <f t="shared" si="1"/>
        <v>0</v>
      </c>
      <c r="AH256" s="32">
        <f t="shared" si="1"/>
        <v>0</v>
      </c>
      <c r="AI256" s="32">
        <f t="shared" si="1"/>
        <v>0</v>
      </c>
      <c r="AJ256" s="32">
        <f t="shared" si="1"/>
        <v>0</v>
      </c>
      <c r="AK256" s="32">
        <f t="shared" si="1"/>
        <v>0</v>
      </c>
      <c r="AL256" s="32">
        <f t="shared" si="1"/>
        <v>0</v>
      </c>
      <c r="AM256" s="32">
        <f t="shared" si="1"/>
        <v>0</v>
      </c>
      <c r="AN256" s="32">
        <f t="shared" si="1"/>
        <v>0</v>
      </c>
      <c r="AO256" s="32">
        <f t="shared" si="1"/>
        <v>0</v>
      </c>
      <c r="AP256" s="32"/>
      <c r="AQ256" s="32">
        <f>SUM(AQ3:AQ254)</f>
        <v>0</v>
      </c>
      <c r="AR256" s="32">
        <f>SUM(AR3:AR254)</f>
        <v>0</v>
      </c>
      <c r="AS256" s="32">
        <f>SUM(AS3:AS254)</f>
        <v>0</v>
      </c>
      <c r="AT256" s="32"/>
      <c r="AU256" s="32"/>
      <c r="AV256" s="33">
        <f>SUM(AV3:AV254)</f>
        <v>0</v>
      </c>
    </row>
    <row r="257" spans="3:22" ht="16.5" thickBot="1" x14ac:dyDescent="0.3">
      <c r="C257" s="144"/>
      <c r="D257" s="145"/>
      <c r="E257" s="145"/>
      <c r="F257" s="146"/>
      <c r="G257" s="146"/>
      <c r="H257" s="146"/>
      <c r="I257" s="146"/>
      <c r="J257" s="146"/>
      <c r="K257" s="146"/>
      <c r="L257" s="146"/>
      <c r="M257" s="146"/>
      <c r="N257" s="146"/>
      <c r="O257" s="146"/>
      <c r="P257" s="146"/>
      <c r="Q257" s="146"/>
      <c r="R257" s="146"/>
      <c r="S257" s="146"/>
      <c r="T257" s="146"/>
      <c r="U257" s="146"/>
      <c r="V257" s="146"/>
    </row>
  </sheetData>
  <sheetProtection selectLockedCells="1"/>
  <sortState xmlns:xlrd2="http://schemas.microsoft.com/office/spreadsheetml/2017/richdata2" ref="B3:AO159">
    <sortCondition ref="B3:B159"/>
  </sortState>
  <phoneticPr fontId="12" type="noConversion"/>
  <pageMargins left="0.75" right="0.75" top="1" bottom="1" header="0.5" footer="0.5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83D64-9864-4694-8A8F-349FFA31EFB9}">
  <sheetPr published="0">
    <pageSetUpPr fitToPage="1"/>
  </sheetPr>
  <dimension ref="A1:AE341"/>
  <sheetViews>
    <sheetView workbookViewId="0">
      <pane ySplit="2" topLeftCell="A48" activePane="bottomLeft" state="frozen"/>
      <selection pane="bottomLeft" activeCell="K64" sqref="K64"/>
    </sheetView>
  </sheetViews>
  <sheetFormatPr baseColWidth="10" defaultRowHeight="15.75" x14ac:dyDescent="0.25"/>
  <cols>
    <col min="3" max="4" width="44.75" style="131" customWidth="1"/>
    <col min="5" max="5" width="5.75" style="130" customWidth="1"/>
    <col min="6" max="6" width="5.75" customWidth="1"/>
    <col min="7" max="8" width="11.125" customWidth="1"/>
    <col min="9" max="9" width="12.75" customWidth="1"/>
    <col min="10" max="10" width="12.75" style="180" customWidth="1"/>
    <col min="11" max="11" width="8.625" customWidth="1"/>
    <col min="12" max="12" width="10.875" customWidth="1"/>
    <col min="13" max="13" width="12.875" customWidth="1"/>
    <col min="14" max="16" width="5.75" customWidth="1"/>
    <col min="17" max="17" width="7.375" customWidth="1"/>
    <col min="18" max="19" width="6.125" customWidth="1"/>
    <col min="22" max="23" width="5" customWidth="1"/>
  </cols>
  <sheetData>
    <row r="1" spans="1:14" x14ac:dyDescent="0.25">
      <c r="A1" s="3"/>
      <c r="E1" s="130">
        <v>0.1</v>
      </c>
      <c r="G1" s="3" t="s">
        <v>1021</v>
      </c>
      <c r="H1" s="3"/>
      <c r="K1" t="s">
        <v>1020</v>
      </c>
    </row>
    <row r="2" spans="1:14" x14ac:dyDescent="0.25">
      <c r="B2" t="s">
        <v>1019</v>
      </c>
      <c r="D2" s="131" t="s">
        <v>827</v>
      </c>
      <c r="E2" s="8" t="s">
        <v>1018</v>
      </c>
      <c r="G2">
        <f>VOLUMES!A369</f>
        <v>19</v>
      </c>
      <c r="I2" t="s">
        <v>343</v>
      </c>
      <c r="J2" s="180" t="s">
        <v>1017</v>
      </c>
      <c r="K2" t="s">
        <v>1016</v>
      </c>
      <c r="N2" t="s">
        <v>210</v>
      </c>
    </row>
    <row r="3" spans="1:14" ht="18.75" x14ac:dyDescent="0.3">
      <c r="B3" s="24"/>
      <c r="C3" s="187"/>
      <c r="D3" s="187"/>
      <c r="E3" s="183"/>
      <c r="F3" s="4"/>
      <c r="G3" s="23" t="s">
        <v>140</v>
      </c>
      <c r="H3" s="23"/>
      <c r="I3" s="23"/>
      <c r="J3" s="181"/>
      <c r="K3" s="23"/>
    </row>
    <row r="4" spans="1:14" ht="18.75" x14ac:dyDescent="0.3">
      <c r="B4" s="185" t="s">
        <v>822</v>
      </c>
      <c r="C4" s="186" t="s">
        <v>1015</v>
      </c>
      <c r="D4" s="186" t="s">
        <v>831</v>
      </c>
      <c r="E4" s="183">
        <f>SUM(E5*2,E6*2,E7:E11)</f>
        <v>96</v>
      </c>
      <c r="F4" s="4"/>
      <c r="G4" s="23">
        <f t="shared" ref="G4:G79" si="0">I4*($G$2/100+1)</f>
        <v>1531.53</v>
      </c>
      <c r="H4" s="183">
        <f>SUM(H5*2,H6*2,H7:H11)*0.9</f>
        <v>1287</v>
      </c>
      <c r="I4" s="23">
        <f>H4*(1+VOLUMES!$S$369/100)</f>
        <v>1287</v>
      </c>
      <c r="J4" s="181">
        <v>1</v>
      </c>
      <c r="K4" s="23">
        <v>119</v>
      </c>
      <c r="L4" t="str">
        <f t="shared" ref="L4:L52" si="1">PROPER(C4)</f>
        <v>Hardmoves Set (9 Volumes)</v>
      </c>
      <c r="N4">
        <v>1</v>
      </c>
    </row>
    <row r="5" spans="1:14" ht="18.75" x14ac:dyDescent="0.3">
      <c r="B5" s="185" t="s">
        <v>821</v>
      </c>
      <c r="C5" s="186" t="s">
        <v>1014</v>
      </c>
      <c r="D5" s="186" t="s">
        <v>831</v>
      </c>
      <c r="E5" s="183">
        <v>12</v>
      </c>
      <c r="F5" s="4"/>
      <c r="G5" s="23">
        <f t="shared" si="0"/>
        <v>267.75</v>
      </c>
      <c r="H5" s="23">
        <v>225</v>
      </c>
      <c r="I5" s="23">
        <f>H5*(1+VOLUMES!$S$369/100)</f>
        <v>225</v>
      </c>
      <c r="J5" s="181">
        <v>1</v>
      </c>
      <c r="K5" s="23">
        <v>17.8</v>
      </c>
      <c r="L5" t="str">
        <f t="shared" si="1"/>
        <v>﻿Hardmoves 1 - Base Big</v>
      </c>
      <c r="N5">
        <v>2</v>
      </c>
    </row>
    <row r="6" spans="1:14" ht="18.75" x14ac:dyDescent="0.3">
      <c r="B6" s="185" t="s">
        <v>820</v>
      </c>
      <c r="C6" s="186" t="s">
        <v>1013</v>
      </c>
      <c r="D6" s="186" t="s">
        <v>831</v>
      </c>
      <c r="E6" s="183">
        <v>9</v>
      </c>
      <c r="F6" s="4"/>
      <c r="G6" s="23">
        <f t="shared" si="0"/>
        <v>226.1</v>
      </c>
      <c r="H6" s="23">
        <v>190</v>
      </c>
      <c r="I6" s="23">
        <f>H6*(1+VOLUMES!$S$369/100)</f>
        <v>190</v>
      </c>
      <c r="J6" s="181">
        <v>1</v>
      </c>
      <c r="K6" s="23">
        <v>13.5</v>
      </c>
      <c r="L6" t="str">
        <f t="shared" si="1"/>
        <v>Hardmoves 2 - Base Small</v>
      </c>
      <c r="N6">
        <v>3</v>
      </c>
    </row>
    <row r="7" spans="1:14" ht="18.75" x14ac:dyDescent="0.3">
      <c r="B7" s="185" t="s">
        <v>819</v>
      </c>
      <c r="C7" s="186" t="s">
        <v>1012</v>
      </c>
      <c r="D7" s="186" t="s">
        <v>831</v>
      </c>
      <c r="E7" s="183">
        <v>6</v>
      </c>
      <c r="F7" s="4"/>
      <c r="G7" s="23">
        <f t="shared" si="0"/>
        <v>130.9</v>
      </c>
      <c r="H7" s="23">
        <v>110</v>
      </c>
      <c r="I7" s="23">
        <f>H7*(1+VOLUMES!$S$369/100)</f>
        <v>110</v>
      </c>
      <c r="J7" s="181">
        <v>1</v>
      </c>
      <c r="K7" s="23">
        <v>6.6</v>
      </c>
      <c r="L7" t="str">
        <f t="shared" si="1"/>
        <v>Hardmoves 3 - Tip Connection Small</v>
      </c>
      <c r="N7">
        <v>4</v>
      </c>
    </row>
    <row r="8" spans="1:14" ht="18.75" x14ac:dyDescent="0.3">
      <c r="B8" s="185" t="s">
        <v>818</v>
      </c>
      <c r="C8" s="186" t="s">
        <v>1011</v>
      </c>
      <c r="D8" s="186" t="s">
        <v>831</v>
      </c>
      <c r="E8" s="183">
        <v>8</v>
      </c>
      <c r="F8" s="4"/>
      <c r="G8" s="23">
        <f t="shared" si="0"/>
        <v>154.69999999999999</v>
      </c>
      <c r="H8" s="23">
        <v>130</v>
      </c>
      <c r="I8" s="23">
        <f>H8*(1+VOLUMES!$S$369/100)</f>
        <v>130</v>
      </c>
      <c r="J8" s="181">
        <v>1</v>
      </c>
      <c r="K8" s="23">
        <v>12.3</v>
      </c>
      <c r="L8" t="str">
        <f t="shared" si="1"/>
        <v>Hardmoves 4 - Tip Connection Big</v>
      </c>
      <c r="N8">
        <v>5</v>
      </c>
    </row>
    <row r="9" spans="1:14" ht="18.75" x14ac:dyDescent="0.3">
      <c r="B9" s="185" t="s">
        <v>817</v>
      </c>
      <c r="C9" s="186" t="s">
        <v>1010</v>
      </c>
      <c r="D9" s="186" t="s">
        <v>831</v>
      </c>
      <c r="E9" s="183">
        <v>12</v>
      </c>
      <c r="F9" s="4"/>
      <c r="G9" s="23">
        <f t="shared" si="0"/>
        <v>154.69999999999999</v>
      </c>
      <c r="H9" s="23">
        <v>130</v>
      </c>
      <c r="I9" s="23">
        <f>H9*(1+VOLUMES!$S$369/100)</f>
        <v>130</v>
      </c>
      <c r="J9" s="181">
        <v>1</v>
      </c>
      <c r="K9" s="23">
        <v>11.9</v>
      </c>
      <c r="L9" t="str">
        <f t="shared" si="1"/>
        <v>Hardmoves 5 - Point Top</v>
      </c>
      <c r="N9">
        <v>6</v>
      </c>
    </row>
    <row r="10" spans="1:14" ht="18.75" x14ac:dyDescent="0.3">
      <c r="B10" s="185" t="s">
        <v>816</v>
      </c>
      <c r="C10" s="186" t="s">
        <v>1009</v>
      </c>
      <c r="D10" s="186" t="s">
        <v>831</v>
      </c>
      <c r="E10" s="183">
        <v>12</v>
      </c>
      <c r="F10" s="4"/>
      <c r="G10" s="23">
        <f t="shared" si="0"/>
        <v>190.39999999999998</v>
      </c>
      <c r="H10" s="23">
        <v>160</v>
      </c>
      <c r="I10" s="23">
        <f>H10*(1+VOLUMES!$S$369/100)</f>
        <v>160</v>
      </c>
      <c r="J10" s="181">
        <v>1</v>
      </c>
      <c r="K10" s="23">
        <v>16.8</v>
      </c>
      <c r="L10" t="str">
        <f t="shared" si="1"/>
        <v>Hardmoves 6 - Point Top Cut</v>
      </c>
      <c r="N10">
        <v>7</v>
      </c>
    </row>
    <row r="11" spans="1:14" ht="18.75" x14ac:dyDescent="0.3">
      <c r="B11" s="185" t="s">
        <v>815</v>
      </c>
      <c r="C11" s="186" t="s">
        <v>1008</v>
      </c>
      <c r="D11" s="186" t="s">
        <v>831</v>
      </c>
      <c r="E11" s="183">
        <v>16</v>
      </c>
      <c r="F11" s="4"/>
      <c r="G11" s="23">
        <f t="shared" si="0"/>
        <v>83.3</v>
      </c>
      <c r="H11" s="23">
        <v>70</v>
      </c>
      <c r="I11" s="23">
        <f>H11*(1+VOLUMES!$S$369/100)</f>
        <v>70</v>
      </c>
      <c r="J11" s="181">
        <v>1</v>
      </c>
      <c r="K11" s="23">
        <v>9.3000000000000007</v>
      </c>
      <c r="L11" t="str">
        <f t="shared" si="1"/>
        <v>Hardmoves 7 - Cover</v>
      </c>
      <c r="N11">
        <v>8</v>
      </c>
    </row>
    <row r="12" spans="1:14" ht="18.75" x14ac:dyDescent="0.3">
      <c r="B12" s="185" t="s">
        <v>814</v>
      </c>
      <c r="C12" s="186" t="s">
        <v>1007</v>
      </c>
      <c r="D12" s="186" t="s">
        <v>831</v>
      </c>
      <c r="E12" s="183">
        <v>12</v>
      </c>
      <c r="F12" s="4"/>
      <c r="G12" s="23">
        <f t="shared" si="0"/>
        <v>357</v>
      </c>
      <c r="H12" s="23">
        <v>300</v>
      </c>
      <c r="I12" s="23">
        <f>H12*(1+VOLUMES!$S$369/100)</f>
        <v>300</v>
      </c>
      <c r="J12" s="181">
        <v>1</v>
      </c>
      <c r="K12" s="23">
        <v>22</v>
      </c>
      <c r="L12" t="str">
        <f t="shared" si="1"/>
        <v>Tw M1</v>
      </c>
      <c r="N12">
        <v>9</v>
      </c>
    </row>
    <row r="13" spans="1:14" ht="18.75" x14ac:dyDescent="0.3">
      <c r="B13" s="185" t="s">
        <v>813</v>
      </c>
      <c r="C13" s="186" t="s">
        <v>1006</v>
      </c>
      <c r="D13" s="186" t="s">
        <v>831</v>
      </c>
      <c r="E13" s="183">
        <v>9</v>
      </c>
      <c r="F13" s="4"/>
      <c r="G13" s="23">
        <f t="shared" si="0"/>
        <v>226.1</v>
      </c>
      <c r="H13" s="23">
        <v>190</v>
      </c>
      <c r="I13" s="23">
        <f>H13*(1+VOLUMES!$S$369/100)</f>
        <v>190</v>
      </c>
      <c r="J13" s="181">
        <v>1</v>
      </c>
      <c r="K13" s="23">
        <v>14</v>
      </c>
      <c r="L13" t="str">
        <f t="shared" si="1"/>
        <v>Tw M2</v>
      </c>
      <c r="N13">
        <v>10</v>
      </c>
    </row>
    <row r="14" spans="1:14" ht="18.75" x14ac:dyDescent="0.3">
      <c r="B14" s="185" t="s">
        <v>812</v>
      </c>
      <c r="C14" s="186" t="s">
        <v>1005</v>
      </c>
      <c r="D14" s="186" t="s">
        <v>831</v>
      </c>
      <c r="E14" s="183">
        <v>9</v>
      </c>
      <c r="F14" s="4"/>
      <c r="G14" s="23">
        <f t="shared" si="0"/>
        <v>285.59999999999997</v>
      </c>
      <c r="H14" s="23">
        <v>240</v>
      </c>
      <c r="I14" s="23">
        <f>H14*(1+VOLUMES!$S$369/100)</f>
        <v>240</v>
      </c>
      <c r="J14" s="181">
        <v>1</v>
      </c>
      <c r="K14" s="23">
        <v>15</v>
      </c>
      <c r="L14" t="str">
        <f t="shared" si="1"/>
        <v>Tw M3</v>
      </c>
      <c r="N14">
        <v>11</v>
      </c>
    </row>
    <row r="15" spans="1:14" ht="18.75" x14ac:dyDescent="0.3">
      <c r="B15" s="185" t="s">
        <v>811</v>
      </c>
      <c r="C15" s="186" t="s">
        <v>1004</v>
      </c>
      <c r="D15" s="186" t="s">
        <v>831</v>
      </c>
      <c r="E15" s="183">
        <v>10</v>
      </c>
      <c r="F15" s="4"/>
      <c r="G15" s="23">
        <f t="shared" si="0"/>
        <v>285.59999999999997</v>
      </c>
      <c r="H15" s="23">
        <v>240</v>
      </c>
      <c r="I15" s="23">
        <f>H15*(1+VOLUMES!$S$369/100)</f>
        <v>240</v>
      </c>
      <c r="J15" s="181">
        <v>1</v>
      </c>
      <c r="K15" s="23">
        <v>14</v>
      </c>
      <c r="L15" t="str">
        <f t="shared" si="1"/>
        <v>Tw M4</v>
      </c>
      <c r="N15">
        <v>12</v>
      </c>
    </row>
    <row r="16" spans="1:14" ht="18.75" x14ac:dyDescent="0.3">
      <c r="B16" s="185" t="s">
        <v>810</v>
      </c>
      <c r="C16" s="186" t="s">
        <v>1003</v>
      </c>
      <c r="D16" s="186" t="s">
        <v>831</v>
      </c>
      <c r="E16" s="183">
        <v>12</v>
      </c>
      <c r="F16" s="4"/>
      <c r="G16" s="23">
        <f t="shared" si="0"/>
        <v>309.39999999999998</v>
      </c>
      <c r="H16" s="23">
        <v>260</v>
      </c>
      <c r="I16" s="23">
        <f>H16*(1+VOLUMES!$S$369/100)</f>
        <v>260</v>
      </c>
      <c r="J16" s="181">
        <v>1</v>
      </c>
      <c r="K16" s="23">
        <v>25</v>
      </c>
      <c r="L16" t="str">
        <f t="shared" si="1"/>
        <v>Tw M5</v>
      </c>
      <c r="N16">
        <v>13</v>
      </c>
    </row>
    <row r="17" spans="2:14" ht="18.75" x14ac:dyDescent="0.3">
      <c r="B17" s="185" t="s">
        <v>809</v>
      </c>
      <c r="C17" s="186" t="s">
        <v>1002</v>
      </c>
      <c r="D17" s="186" t="s">
        <v>831</v>
      </c>
      <c r="E17" s="183">
        <v>10</v>
      </c>
      <c r="F17" s="4"/>
      <c r="G17" s="23">
        <f t="shared" si="0"/>
        <v>214.2</v>
      </c>
      <c r="H17" s="23">
        <v>180</v>
      </c>
      <c r="I17" s="23">
        <f>H17*(1+VOLUMES!$S$369/100)</f>
        <v>180</v>
      </c>
      <c r="J17" s="181">
        <v>1</v>
      </c>
      <c r="K17" s="23">
        <v>9</v>
      </c>
      <c r="L17" t="str">
        <f t="shared" si="1"/>
        <v>Tw M6</v>
      </c>
      <c r="N17">
        <v>14</v>
      </c>
    </row>
    <row r="18" spans="2:14" ht="18.75" x14ac:dyDescent="0.3">
      <c r="B18" s="185" t="s">
        <v>808</v>
      </c>
      <c r="C18" s="186" t="s">
        <v>1001</v>
      </c>
      <c r="D18" s="186" t="s">
        <v>831</v>
      </c>
      <c r="E18" s="183">
        <v>7</v>
      </c>
      <c r="F18" s="4"/>
      <c r="G18" s="23">
        <f t="shared" si="0"/>
        <v>178.5</v>
      </c>
      <c r="H18" s="23">
        <v>150</v>
      </c>
      <c r="I18" s="23">
        <f>H18*(1+VOLUMES!$S$369/100)</f>
        <v>150</v>
      </c>
      <c r="J18" s="181">
        <v>1</v>
      </c>
      <c r="K18" s="23">
        <v>14</v>
      </c>
      <c r="L18" t="str">
        <f t="shared" si="1"/>
        <v>Tw M7</v>
      </c>
      <c r="N18">
        <v>15</v>
      </c>
    </row>
    <row r="19" spans="2:14" ht="18.75" x14ac:dyDescent="0.3">
      <c r="B19" s="185" t="s">
        <v>807</v>
      </c>
      <c r="C19" s="186" t="s">
        <v>1000</v>
      </c>
      <c r="D19" s="186" t="s">
        <v>831</v>
      </c>
      <c r="E19" s="183">
        <v>7</v>
      </c>
      <c r="F19" s="4"/>
      <c r="G19" s="23">
        <f t="shared" si="0"/>
        <v>142.79999999999998</v>
      </c>
      <c r="H19" s="23">
        <v>120</v>
      </c>
      <c r="I19" s="23">
        <f>H19*(1+VOLUMES!$S$369/100)</f>
        <v>120</v>
      </c>
      <c r="J19" s="181">
        <v>1</v>
      </c>
      <c r="K19" s="23">
        <v>7</v>
      </c>
      <c r="L19" t="str">
        <f t="shared" si="1"/>
        <v>Tw M8</v>
      </c>
      <c r="N19">
        <v>16</v>
      </c>
    </row>
    <row r="20" spans="2:14" ht="18.75" x14ac:dyDescent="0.3">
      <c r="B20" s="185" t="s">
        <v>806</v>
      </c>
      <c r="C20" s="186" t="s">
        <v>999</v>
      </c>
      <c r="D20" s="186" t="s">
        <v>831</v>
      </c>
      <c r="E20" s="183">
        <v>3</v>
      </c>
      <c r="F20" s="4"/>
      <c r="G20" s="23">
        <f t="shared" si="0"/>
        <v>41.65</v>
      </c>
      <c r="H20" s="23">
        <v>35</v>
      </c>
      <c r="I20" s="23">
        <f>H20*(1+VOLUMES!$S$369/100)</f>
        <v>35</v>
      </c>
      <c r="J20" s="181">
        <v>1</v>
      </c>
      <c r="K20" s="23">
        <v>1</v>
      </c>
      <c r="L20" t="str">
        <f t="shared" si="1"/>
        <v>Gonzo 1</v>
      </c>
      <c r="N20">
        <v>17</v>
      </c>
    </row>
    <row r="21" spans="2:14" ht="18.75" x14ac:dyDescent="0.3">
      <c r="B21" s="185" t="s">
        <v>805</v>
      </c>
      <c r="C21" s="186" t="s">
        <v>998</v>
      </c>
      <c r="D21" s="186" t="s">
        <v>831</v>
      </c>
      <c r="E21" s="183">
        <v>6</v>
      </c>
      <c r="F21" s="4"/>
      <c r="G21" s="23">
        <f t="shared" si="0"/>
        <v>89.25</v>
      </c>
      <c r="H21" s="23">
        <v>75</v>
      </c>
      <c r="I21" s="23">
        <f>H21*(1+VOLUMES!$S$369/100)</f>
        <v>75</v>
      </c>
      <c r="J21" s="181">
        <v>1</v>
      </c>
      <c r="K21" s="23">
        <v>4</v>
      </c>
      <c r="L21" t="str">
        <f t="shared" si="1"/>
        <v>Gonzo 2</v>
      </c>
      <c r="N21">
        <v>18</v>
      </c>
    </row>
    <row r="22" spans="2:14" ht="18.75" x14ac:dyDescent="0.3">
      <c r="B22" s="185" t="s">
        <v>804</v>
      </c>
      <c r="C22" s="186" t="s">
        <v>997</v>
      </c>
      <c r="D22" s="186" t="s">
        <v>831</v>
      </c>
      <c r="E22" s="183">
        <v>8</v>
      </c>
      <c r="F22" s="4"/>
      <c r="G22" s="23">
        <f t="shared" si="0"/>
        <v>101.14999999999999</v>
      </c>
      <c r="H22" s="23">
        <v>85</v>
      </c>
      <c r="I22" s="23">
        <f>H22*(1+VOLUMES!$S$369/100)</f>
        <v>85</v>
      </c>
      <c r="J22" s="181">
        <v>1</v>
      </c>
      <c r="K22" s="23">
        <v>3.8</v>
      </c>
      <c r="L22" t="str">
        <f t="shared" si="1"/>
        <v>Gonzo 3</v>
      </c>
      <c r="N22">
        <v>19</v>
      </c>
    </row>
    <row r="23" spans="2:14" ht="18.75" x14ac:dyDescent="0.3">
      <c r="B23" s="185" t="s">
        <v>803</v>
      </c>
      <c r="C23" s="186" t="s">
        <v>996</v>
      </c>
      <c r="D23" s="186" t="s">
        <v>831</v>
      </c>
      <c r="E23" s="183">
        <v>4</v>
      </c>
      <c r="F23" s="4"/>
      <c r="G23" s="23">
        <f t="shared" si="0"/>
        <v>59.5</v>
      </c>
      <c r="H23" s="23">
        <v>50</v>
      </c>
      <c r="I23" s="23">
        <f>H23*(1+VOLUMES!$S$369/100)</f>
        <v>50</v>
      </c>
      <c r="J23" s="181">
        <v>1</v>
      </c>
      <c r="K23" s="23">
        <v>2.2999999999999998</v>
      </c>
      <c r="L23" t="str">
        <f t="shared" si="1"/>
        <v>Gonzo 4-400</v>
      </c>
      <c r="N23">
        <v>20</v>
      </c>
    </row>
    <row r="24" spans="2:14" ht="18.75" x14ac:dyDescent="0.3">
      <c r="B24" s="185" t="s">
        <v>802</v>
      </c>
      <c r="C24" s="186" t="s">
        <v>995</v>
      </c>
      <c r="D24" s="186" t="s">
        <v>831</v>
      </c>
      <c r="E24" s="183">
        <v>4</v>
      </c>
      <c r="F24" s="4"/>
      <c r="G24" s="23">
        <f t="shared" si="0"/>
        <v>53.55</v>
      </c>
      <c r="H24" s="23">
        <v>45</v>
      </c>
      <c r="I24" s="23">
        <f>H24*(1+VOLUMES!$S$369/100)</f>
        <v>45</v>
      </c>
      <c r="J24" s="181">
        <v>1</v>
      </c>
      <c r="K24" s="23">
        <v>2</v>
      </c>
      <c r="L24" t="str">
        <f t="shared" si="1"/>
        <v>Gonzo 5-400</v>
      </c>
      <c r="N24">
        <v>21</v>
      </c>
    </row>
    <row r="25" spans="2:14" ht="18.75" x14ac:dyDescent="0.3">
      <c r="B25" s="185" t="s">
        <v>801</v>
      </c>
      <c r="C25" s="186" t="s">
        <v>994</v>
      </c>
      <c r="D25" s="186" t="s">
        <v>831</v>
      </c>
      <c r="E25" s="183">
        <v>4</v>
      </c>
      <c r="F25" s="4"/>
      <c r="G25" s="23">
        <f t="shared" si="0"/>
        <v>53.55</v>
      </c>
      <c r="H25" s="23">
        <v>45</v>
      </c>
      <c r="I25" s="23">
        <f>H25*(1+VOLUMES!$S$369/100)</f>
        <v>45</v>
      </c>
      <c r="J25" s="181">
        <v>1</v>
      </c>
      <c r="K25" s="23">
        <v>1.7</v>
      </c>
      <c r="L25" t="str">
        <f t="shared" si="1"/>
        <v>Gonzo 6-400</v>
      </c>
      <c r="N25">
        <v>22</v>
      </c>
    </row>
    <row r="26" spans="2:14" ht="18.75" x14ac:dyDescent="0.3">
      <c r="B26" s="185" t="s">
        <v>800</v>
      </c>
      <c r="C26" s="186" t="s">
        <v>993</v>
      </c>
      <c r="D26" s="186" t="s">
        <v>831</v>
      </c>
      <c r="E26" s="183">
        <v>4</v>
      </c>
      <c r="F26" s="4"/>
      <c r="G26" s="23">
        <f t="shared" si="0"/>
        <v>53.55</v>
      </c>
      <c r="H26" s="23">
        <v>45</v>
      </c>
      <c r="I26" s="23">
        <f>H26*(1+VOLUMES!$S$369/100)</f>
        <v>45</v>
      </c>
      <c r="J26" s="181">
        <v>1</v>
      </c>
      <c r="K26" s="23">
        <v>1.4</v>
      </c>
      <c r="L26" t="str">
        <f t="shared" si="1"/>
        <v>Gonzo 7-400</v>
      </c>
      <c r="N26">
        <v>23</v>
      </c>
    </row>
    <row r="27" spans="2:14" ht="18.75" x14ac:dyDescent="0.3">
      <c r="B27" s="185" t="s">
        <v>799</v>
      </c>
      <c r="C27" s="186" t="s">
        <v>992</v>
      </c>
      <c r="D27" s="186" t="s">
        <v>831</v>
      </c>
      <c r="E27" s="183">
        <v>4</v>
      </c>
      <c r="F27" s="4"/>
      <c r="G27" s="23">
        <f t="shared" si="0"/>
        <v>59.5</v>
      </c>
      <c r="H27" s="23">
        <v>50</v>
      </c>
      <c r="I27" s="23">
        <f>H27*(1+VOLUMES!$S$369/100)</f>
        <v>50</v>
      </c>
      <c r="J27" s="181">
        <v>1</v>
      </c>
      <c r="K27" s="23">
        <v>2</v>
      </c>
      <c r="L27" t="str">
        <f t="shared" si="1"/>
        <v>Gonzo 8-400</v>
      </c>
      <c r="N27">
        <v>24</v>
      </c>
    </row>
    <row r="28" spans="2:14" ht="18.75" x14ac:dyDescent="0.3">
      <c r="B28" s="185" t="s">
        <v>798</v>
      </c>
      <c r="C28" s="186" t="s">
        <v>991</v>
      </c>
      <c r="D28" s="186" t="s">
        <v>831</v>
      </c>
      <c r="E28" s="183">
        <v>4</v>
      </c>
      <c r="F28" s="4"/>
      <c r="G28" s="23">
        <f t="shared" si="0"/>
        <v>59.5</v>
      </c>
      <c r="H28" s="23">
        <v>50</v>
      </c>
      <c r="I28" s="23">
        <f>H28*(1+VOLUMES!$S$369/100)</f>
        <v>50</v>
      </c>
      <c r="J28" s="181">
        <v>1</v>
      </c>
      <c r="K28" s="23">
        <v>2</v>
      </c>
      <c r="L28" t="str">
        <f t="shared" si="1"/>
        <v>Gonzo 9-400</v>
      </c>
      <c r="N28">
        <v>25</v>
      </c>
    </row>
    <row r="29" spans="2:14" ht="18.75" x14ac:dyDescent="0.3">
      <c r="B29" s="185" t="s">
        <v>797</v>
      </c>
      <c r="C29" s="186" t="s">
        <v>990</v>
      </c>
      <c r="D29" s="186" t="s">
        <v>831</v>
      </c>
      <c r="E29" s="183">
        <v>5</v>
      </c>
      <c r="F29" s="4"/>
      <c r="G29" s="23">
        <f t="shared" si="0"/>
        <v>83.3</v>
      </c>
      <c r="H29" s="23">
        <v>70</v>
      </c>
      <c r="I29" s="23">
        <f>H29*(1+VOLUMES!$S$369/100)</f>
        <v>70</v>
      </c>
      <c r="J29" s="181">
        <v>1</v>
      </c>
      <c r="K29" s="23">
        <v>2</v>
      </c>
      <c r="L29" t="str">
        <f t="shared" si="1"/>
        <v>Gonzo 10-400</v>
      </c>
      <c r="N29">
        <v>26</v>
      </c>
    </row>
    <row r="30" spans="2:14" ht="18.75" x14ac:dyDescent="0.3">
      <c r="B30" s="185" t="s">
        <v>796</v>
      </c>
      <c r="C30" s="186" t="s">
        <v>989</v>
      </c>
      <c r="D30" s="186" t="s">
        <v>831</v>
      </c>
      <c r="E30" s="183">
        <v>5</v>
      </c>
      <c r="F30" s="4"/>
      <c r="G30" s="23">
        <f t="shared" si="0"/>
        <v>107.1</v>
      </c>
      <c r="H30" s="23">
        <v>90</v>
      </c>
      <c r="I30" s="23">
        <f>H30*(1+VOLUMES!$S$369/100)</f>
        <v>90</v>
      </c>
      <c r="J30" s="181">
        <v>1</v>
      </c>
      <c r="K30" s="23">
        <v>3.5</v>
      </c>
      <c r="L30" t="str">
        <f t="shared" si="1"/>
        <v>Gonzo 11-400</v>
      </c>
      <c r="N30">
        <v>27</v>
      </c>
    </row>
    <row r="31" spans="2:14" ht="18.75" x14ac:dyDescent="0.3">
      <c r="B31" s="185" t="s">
        <v>795</v>
      </c>
      <c r="C31" s="186" t="s">
        <v>988</v>
      </c>
      <c r="D31" s="186" t="s">
        <v>831</v>
      </c>
      <c r="E31" s="183">
        <v>5</v>
      </c>
      <c r="F31" s="4"/>
      <c r="G31" s="23">
        <f t="shared" si="0"/>
        <v>107.1</v>
      </c>
      <c r="H31" s="23">
        <v>90</v>
      </c>
      <c r="I31" s="23">
        <f>H31*(1+VOLUMES!$S$369/100)</f>
        <v>90</v>
      </c>
      <c r="J31" s="181">
        <v>1</v>
      </c>
      <c r="K31" s="23">
        <v>3.5</v>
      </c>
      <c r="L31" t="str">
        <f t="shared" si="1"/>
        <v>Gonzo 12-400</v>
      </c>
      <c r="N31">
        <v>28</v>
      </c>
    </row>
    <row r="32" spans="2:14" ht="18.75" x14ac:dyDescent="0.3">
      <c r="B32" s="185" t="s">
        <v>794</v>
      </c>
      <c r="C32" s="186" t="s">
        <v>987</v>
      </c>
      <c r="D32" s="186" t="s">
        <v>831</v>
      </c>
      <c r="E32" s="183">
        <v>5</v>
      </c>
      <c r="F32" s="4"/>
      <c r="G32" s="23">
        <f t="shared" si="0"/>
        <v>83.3</v>
      </c>
      <c r="H32" s="23">
        <v>70</v>
      </c>
      <c r="I32" s="23">
        <f>H32*(1+VOLUMES!$S$369/100)</f>
        <v>70</v>
      </c>
      <c r="J32" s="181">
        <v>1</v>
      </c>
      <c r="K32" s="23">
        <v>2</v>
      </c>
      <c r="L32" t="str">
        <f t="shared" si="1"/>
        <v>Gonzo 13-400</v>
      </c>
      <c r="N32">
        <v>29</v>
      </c>
    </row>
    <row r="33" spans="2:14" ht="18.75" x14ac:dyDescent="0.3">
      <c r="B33" s="185" t="s">
        <v>793</v>
      </c>
      <c r="C33" s="186" t="s">
        <v>986</v>
      </c>
      <c r="D33" s="186" t="s">
        <v>831</v>
      </c>
      <c r="E33" s="183">
        <v>7</v>
      </c>
      <c r="F33" s="4"/>
      <c r="G33" s="23">
        <f t="shared" si="0"/>
        <v>166.6</v>
      </c>
      <c r="H33" s="23">
        <v>140</v>
      </c>
      <c r="I33" s="23">
        <f>H33*(1+VOLUMES!$S$369/100)</f>
        <v>140</v>
      </c>
      <c r="J33" s="181">
        <v>1</v>
      </c>
      <c r="K33" s="23">
        <v>5.3</v>
      </c>
      <c r="L33" t="str">
        <f t="shared" si="1"/>
        <v>Gonzo 4-600</v>
      </c>
      <c r="N33">
        <v>30</v>
      </c>
    </row>
    <row r="34" spans="2:14" ht="18.75" x14ac:dyDescent="0.3">
      <c r="B34" s="185" t="s">
        <v>792</v>
      </c>
      <c r="C34" s="186" t="s">
        <v>985</v>
      </c>
      <c r="D34" s="186" t="s">
        <v>831</v>
      </c>
      <c r="E34" s="183">
        <v>7</v>
      </c>
      <c r="F34" s="4"/>
      <c r="G34" s="23">
        <f t="shared" si="0"/>
        <v>142.79999999999998</v>
      </c>
      <c r="H34" s="23">
        <v>120</v>
      </c>
      <c r="I34" s="23">
        <f>H34*(1+VOLUMES!$S$369/100)</f>
        <v>120</v>
      </c>
      <c r="J34" s="181">
        <v>1</v>
      </c>
      <c r="K34" s="23">
        <v>4.4000000000000004</v>
      </c>
      <c r="L34" t="str">
        <f t="shared" si="1"/>
        <v>Gonzo 5-600</v>
      </c>
      <c r="N34">
        <v>31</v>
      </c>
    </row>
    <row r="35" spans="2:14" ht="18.75" x14ac:dyDescent="0.3">
      <c r="B35" s="185" t="s">
        <v>791</v>
      </c>
      <c r="C35" s="186" t="s">
        <v>984</v>
      </c>
      <c r="D35" s="186" t="s">
        <v>831</v>
      </c>
      <c r="E35" s="183">
        <v>7</v>
      </c>
      <c r="F35" s="4"/>
      <c r="G35" s="23">
        <f t="shared" si="0"/>
        <v>130.9</v>
      </c>
      <c r="H35" s="23">
        <v>110</v>
      </c>
      <c r="I35" s="23">
        <f>H35*(1+VOLUMES!$S$369/100)</f>
        <v>110</v>
      </c>
      <c r="J35" s="181">
        <v>1</v>
      </c>
      <c r="K35" s="23">
        <v>3.7</v>
      </c>
      <c r="L35" t="str">
        <f t="shared" si="1"/>
        <v>Gonzo 6-600</v>
      </c>
      <c r="N35">
        <v>32</v>
      </c>
    </row>
    <row r="36" spans="2:14" ht="18.75" x14ac:dyDescent="0.3">
      <c r="B36" s="185" t="s">
        <v>790</v>
      </c>
      <c r="C36" s="186" t="s">
        <v>983</v>
      </c>
      <c r="D36" s="186" t="s">
        <v>831</v>
      </c>
      <c r="E36" s="183">
        <v>7</v>
      </c>
      <c r="F36" s="4"/>
      <c r="G36" s="23">
        <f t="shared" si="0"/>
        <v>130.9</v>
      </c>
      <c r="H36" s="23">
        <v>110</v>
      </c>
      <c r="I36" s="23">
        <f>H36*(1+VOLUMES!$S$369/100)</f>
        <v>110</v>
      </c>
      <c r="J36" s="181">
        <v>1</v>
      </c>
      <c r="K36" s="23">
        <v>3</v>
      </c>
      <c r="L36" t="str">
        <f t="shared" si="1"/>
        <v>Gonzo 7-600</v>
      </c>
      <c r="N36">
        <v>33</v>
      </c>
    </row>
    <row r="37" spans="2:14" ht="18.75" x14ac:dyDescent="0.3">
      <c r="B37" s="185" t="s">
        <v>789</v>
      </c>
      <c r="C37" s="186" t="s">
        <v>982</v>
      </c>
      <c r="D37" s="186" t="s">
        <v>831</v>
      </c>
      <c r="E37" s="183">
        <v>7</v>
      </c>
      <c r="F37" s="4"/>
      <c r="G37" s="23">
        <f t="shared" si="0"/>
        <v>142.79999999999998</v>
      </c>
      <c r="H37" s="23">
        <v>120</v>
      </c>
      <c r="I37" s="23">
        <f>H37*(1+VOLUMES!$S$369/100)</f>
        <v>120</v>
      </c>
      <c r="J37" s="181">
        <v>1</v>
      </c>
      <c r="K37" s="23">
        <v>4.4000000000000004</v>
      </c>
      <c r="L37" t="str">
        <f t="shared" si="1"/>
        <v>Gonzo 8-600</v>
      </c>
      <c r="N37">
        <v>34</v>
      </c>
    </row>
    <row r="38" spans="2:14" ht="18.75" x14ac:dyDescent="0.3">
      <c r="B38" s="185" t="s">
        <v>788</v>
      </c>
      <c r="C38" s="186" t="s">
        <v>981</v>
      </c>
      <c r="D38" s="186" t="s">
        <v>831</v>
      </c>
      <c r="E38" s="183">
        <v>7</v>
      </c>
      <c r="F38" s="4"/>
      <c r="G38" s="23">
        <f t="shared" si="0"/>
        <v>142.79999999999998</v>
      </c>
      <c r="H38" s="23">
        <v>120</v>
      </c>
      <c r="I38" s="23">
        <f>H38*(1+VOLUMES!$S$369/100)</f>
        <v>120</v>
      </c>
      <c r="J38" s="181">
        <v>1</v>
      </c>
      <c r="K38" s="23">
        <v>4.4000000000000004</v>
      </c>
      <c r="L38" t="str">
        <f t="shared" si="1"/>
        <v>Gonzo 9-600</v>
      </c>
      <c r="N38">
        <v>35</v>
      </c>
    </row>
    <row r="39" spans="2:14" ht="18.75" x14ac:dyDescent="0.3">
      <c r="B39" s="185" t="s">
        <v>787</v>
      </c>
      <c r="C39" s="186" t="s">
        <v>980</v>
      </c>
      <c r="D39" s="186" t="s">
        <v>831</v>
      </c>
      <c r="E39" s="183">
        <v>5</v>
      </c>
      <c r="F39" s="4"/>
      <c r="G39" s="23">
        <f t="shared" si="0"/>
        <v>166.6</v>
      </c>
      <c r="H39" s="23">
        <v>140</v>
      </c>
      <c r="I39" s="23">
        <f>H39*(1+VOLUMES!$S$369/100)</f>
        <v>140</v>
      </c>
      <c r="J39" s="181">
        <v>1</v>
      </c>
      <c r="K39" s="23">
        <v>4.5</v>
      </c>
      <c r="L39" t="str">
        <f t="shared" si="1"/>
        <v>Gonzo 10-600</v>
      </c>
      <c r="N39">
        <v>36</v>
      </c>
    </row>
    <row r="40" spans="2:14" ht="18.75" x14ac:dyDescent="0.3">
      <c r="B40" s="185" t="s">
        <v>786</v>
      </c>
      <c r="C40" s="186" t="s">
        <v>979</v>
      </c>
      <c r="D40" s="186" t="s">
        <v>831</v>
      </c>
      <c r="E40" s="183">
        <v>6</v>
      </c>
      <c r="F40" s="4"/>
      <c r="G40" s="23">
        <f t="shared" si="0"/>
        <v>190.39999999999998</v>
      </c>
      <c r="H40" s="23">
        <v>160</v>
      </c>
      <c r="I40" s="23">
        <f>H40*(1+VOLUMES!$S$369/100)</f>
        <v>160</v>
      </c>
      <c r="J40" s="181">
        <v>1</v>
      </c>
      <c r="K40" s="23">
        <v>8</v>
      </c>
      <c r="L40" t="str">
        <f t="shared" si="1"/>
        <v>Gonzo 11-600</v>
      </c>
      <c r="N40">
        <v>37</v>
      </c>
    </row>
    <row r="41" spans="2:14" ht="18.75" x14ac:dyDescent="0.3">
      <c r="B41" s="185" t="s">
        <v>785</v>
      </c>
      <c r="C41" s="186" t="s">
        <v>978</v>
      </c>
      <c r="D41" s="186" t="s">
        <v>831</v>
      </c>
      <c r="E41" s="183">
        <v>6</v>
      </c>
      <c r="F41" s="4"/>
      <c r="G41" s="23">
        <f t="shared" si="0"/>
        <v>190.39999999999998</v>
      </c>
      <c r="H41" s="23">
        <v>160</v>
      </c>
      <c r="I41" s="23">
        <f>H41*(1+VOLUMES!$S$369/100)</f>
        <v>160</v>
      </c>
      <c r="J41" s="181">
        <v>1</v>
      </c>
      <c r="K41" s="23">
        <v>8</v>
      </c>
      <c r="L41" t="str">
        <f t="shared" si="1"/>
        <v>Gonzo 12-600</v>
      </c>
      <c r="N41">
        <v>38</v>
      </c>
    </row>
    <row r="42" spans="2:14" ht="18.75" x14ac:dyDescent="0.3">
      <c r="B42" s="185" t="s">
        <v>784</v>
      </c>
      <c r="C42" s="186" t="s">
        <v>977</v>
      </c>
      <c r="D42" s="186" t="s">
        <v>831</v>
      </c>
      <c r="E42" s="183">
        <v>6</v>
      </c>
      <c r="F42" s="4"/>
      <c r="G42" s="23">
        <f t="shared" si="0"/>
        <v>166.6</v>
      </c>
      <c r="H42" s="23">
        <v>140</v>
      </c>
      <c r="I42" s="23">
        <f>H42*(1+VOLUMES!$S$369/100)</f>
        <v>140</v>
      </c>
      <c r="J42" s="181">
        <v>1</v>
      </c>
      <c r="K42" s="23">
        <v>4.5</v>
      </c>
      <c r="L42" t="str">
        <f t="shared" si="1"/>
        <v>Gonzo 13-600</v>
      </c>
      <c r="N42">
        <v>39</v>
      </c>
    </row>
    <row r="43" spans="2:14" ht="18.75" x14ac:dyDescent="0.3">
      <c r="B43" s="185" t="s">
        <v>783</v>
      </c>
      <c r="C43" s="186" t="s">
        <v>976</v>
      </c>
      <c r="D43" s="186" t="s">
        <v>831</v>
      </c>
      <c r="E43" s="183">
        <v>10</v>
      </c>
      <c r="F43" s="4"/>
      <c r="G43" s="23">
        <f t="shared" si="0"/>
        <v>226.1</v>
      </c>
      <c r="H43" s="23">
        <v>190</v>
      </c>
      <c r="I43" s="23">
        <f>H43*(1+VOLUMES!$S$369/100)</f>
        <v>190</v>
      </c>
      <c r="J43" s="181">
        <v>1</v>
      </c>
      <c r="K43" s="23">
        <v>8</v>
      </c>
      <c r="L43" t="str">
        <f t="shared" si="1"/>
        <v>Gonzo 14 (Drachen 1200V1)</v>
      </c>
      <c r="N43">
        <v>40</v>
      </c>
    </row>
    <row r="44" spans="2:14" ht="18.75" x14ac:dyDescent="0.3">
      <c r="B44" s="185" t="s">
        <v>782</v>
      </c>
      <c r="C44" s="186" t="s">
        <v>975</v>
      </c>
      <c r="D44" s="186" t="s">
        <v>831</v>
      </c>
      <c r="E44" s="183">
        <v>10</v>
      </c>
      <c r="F44" s="4"/>
      <c r="G44" s="23">
        <f t="shared" si="0"/>
        <v>226.1</v>
      </c>
      <c r="H44" s="23">
        <v>190</v>
      </c>
      <c r="I44" s="23">
        <f>H44*(1+VOLUMES!$S$369/100)</f>
        <v>190</v>
      </c>
      <c r="J44" s="181">
        <v>1</v>
      </c>
      <c r="K44" s="23">
        <v>7.7</v>
      </c>
      <c r="L44" t="str">
        <f t="shared" si="1"/>
        <v>Gonzo 15 (Drachen 1200V2)</v>
      </c>
      <c r="N44">
        <v>41</v>
      </c>
    </row>
    <row r="45" spans="2:14" ht="18.75" x14ac:dyDescent="0.3">
      <c r="B45" s="185" t="s">
        <v>781</v>
      </c>
      <c r="C45" s="186" t="s">
        <v>974</v>
      </c>
      <c r="D45" s="186" t="s">
        <v>831</v>
      </c>
      <c r="E45" s="183">
        <v>12</v>
      </c>
      <c r="F45" s="4"/>
      <c r="G45" s="23">
        <f t="shared" si="0"/>
        <v>273.7</v>
      </c>
      <c r="H45" s="23">
        <v>230</v>
      </c>
      <c r="I45" s="23">
        <f>H45*(1+VOLUMES!$S$369/100)</f>
        <v>230</v>
      </c>
      <c r="J45" s="181">
        <v>1</v>
      </c>
      <c r="K45" s="23">
        <v>14</v>
      </c>
      <c r="L45" t="str">
        <f t="shared" si="1"/>
        <v>Gonzo 16 (Drachen 1600V1)</v>
      </c>
      <c r="N45">
        <v>42</v>
      </c>
    </row>
    <row r="46" spans="2:14" ht="18.75" x14ac:dyDescent="0.3">
      <c r="B46" s="185" t="s">
        <v>780</v>
      </c>
      <c r="C46" s="186" t="s">
        <v>973</v>
      </c>
      <c r="D46" s="186" t="s">
        <v>831</v>
      </c>
      <c r="E46" s="183">
        <v>12</v>
      </c>
      <c r="F46" s="4"/>
      <c r="G46" s="23">
        <f t="shared" si="0"/>
        <v>178.5</v>
      </c>
      <c r="H46" s="23">
        <v>150</v>
      </c>
      <c r="I46" s="23">
        <f>H46*(1+VOLUMES!$S$369/100)</f>
        <v>150</v>
      </c>
      <c r="J46" s="181">
        <v>1</v>
      </c>
      <c r="K46" s="23">
        <v>11</v>
      </c>
      <c r="L46" t="str">
        <f t="shared" si="1"/>
        <v>Gonzo 17 (Lyonstep Small)</v>
      </c>
      <c r="N46">
        <v>43</v>
      </c>
    </row>
    <row r="47" spans="2:14" ht="18.75" x14ac:dyDescent="0.3">
      <c r="B47" s="185" t="s">
        <v>779</v>
      </c>
      <c r="C47" s="186" t="s">
        <v>972</v>
      </c>
      <c r="D47" s="186" t="s">
        <v>831</v>
      </c>
      <c r="E47" s="183">
        <v>12</v>
      </c>
      <c r="F47" s="4"/>
      <c r="G47" s="23">
        <f t="shared" si="0"/>
        <v>345.09999999999997</v>
      </c>
      <c r="H47" s="23">
        <v>290</v>
      </c>
      <c r="I47" s="23">
        <f>H47*(1+VOLUMES!$S$369/100)</f>
        <v>290</v>
      </c>
      <c r="J47" s="181">
        <v>1</v>
      </c>
      <c r="K47" s="23">
        <v>19</v>
      </c>
      <c r="L47" t="str">
        <f t="shared" si="1"/>
        <v>Gonzo 18 (Lyonstep Large)</v>
      </c>
      <c r="N47">
        <v>44</v>
      </c>
    </row>
    <row r="48" spans="2:14" ht="18.75" x14ac:dyDescent="0.3">
      <c r="B48" s="185" t="s">
        <v>778</v>
      </c>
      <c r="C48" s="186" t="s">
        <v>971</v>
      </c>
      <c r="D48" s="186" t="s">
        <v>831</v>
      </c>
      <c r="E48" s="183">
        <v>11</v>
      </c>
      <c r="F48" s="4"/>
      <c r="G48" s="23">
        <f t="shared" si="0"/>
        <v>273.7</v>
      </c>
      <c r="H48" s="23">
        <v>230</v>
      </c>
      <c r="I48" s="23">
        <f>H48*(1+VOLUMES!$S$369/100)</f>
        <v>230</v>
      </c>
      <c r="J48" s="181">
        <v>1</v>
      </c>
      <c r="K48" s="23">
        <v>14.5</v>
      </c>
      <c r="L48" t="str">
        <f t="shared" si="1"/>
        <v>Hueco 1 (Kleber 5)</v>
      </c>
      <c r="N48">
        <v>45</v>
      </c>
    </row>
    <row r="49" spans="2:14" ht="18.75" x14ac:dyDescent="0.3">
      <c r="B49" s="185" t="s">
        <v>777</v>
      </c>
      <c r="C49" s="186" t="s">
        <v>970</v>
      </c>
      <c r="D49" s="186" t="s">
        <v>831</v>
      </c>
      <c r="E49" s="183">
        <v>12</v>
      </c>
      <c r="F49" s="4"/>
      <c r="G49" s="23">
        <f t="shared" si="0"/>
        <v>273.7</v>
      </c>
      <c r="H49" s="23">
        <v>230</v>
      </c>
      <c r="I49" s="23">
        <f>H49*(1+VOLUMES!$S$369/100)</f>
        <v>230</v>
      </c>
      <c r="J49" s="181">
        <v>1</v>
      </c>
      <c r="K49" s="23">
        <v>12.3</v>
      </c>
      <c r="L49" t="str">
        <f t="shared" si="1"/>
        <v>Hueco 2 (Kleber 6)</v>
      </c>
      <c r="N49">
        <v>46</v>
      </c>
    </row>
    <row r="50" spans="2:14" ht="18.75" x14ac:dyDescent="0.3">
      <c r="B50" s="185" t="s">
        <v>776</v>
      </c>
      <c r="C50" s="186" t="s">
        <v>969</v>
      </c>
      <c r="D50" s="186" t="s">
        <v>831</v>
      </c>
      <c r="E50" s="183">
        <v>17</v>
      </c>
      <c r="F50" s="4"/>
      <c r="G50" s="23">
        <f t="shared" si="0"/>
        <v>345.09999999999997</v>
      </c>
      <c r="H50" s="23">
        <v>290</v>
      </c>
      <c r="I50" s="23">
        <f>H50*(1+VOLUMES!$S$369/100)</f>
        <v>290</v>
      </c>
      <c r="J50" s="181">
        <v>1</v>
      </c>
      <c r="K50" s="23">
        <v>22</v>
      </c>
      <c r="L50" t="str">
        <f t="shared" si="1"/>
        <v>Hueco 3 (Kleber 7)</v>
      </c>
      <c r="N50">
        <v>47</v>
      </c>
    </row>
    <row r="51" spans="2:14" ht="18.75" x14ac:dyDescent="0.3">
      <c r="B51" s="185" t="s">
        <v>775</v>
      </c>
      <c r="C51" s="186" t="s">
        <v>968</v>
      </c>
      <c r="D51" s="186" t="s">
        <v>831</v>
      </c>
      <c r="E51" s="183">
        <v>16</v>
      </c>
      <c r="F51" s="4"/>
      <c r="G51" s="23">
        <f t="shared" si="0"/>
        <v>368.9</v>
      </c>
      <c r="H51" s="23">
        <v>310</v>
      </c>
      <c r="I51" s="23">
        <f>H51*(1+VOLUMES!$S$369/100)</f>
        <v>310</v>
      </c>
      <c r="J51" s="181">
        <v>1</v>
      </c>
      <c r="K51" s="23">
        <v>24</v>
      </c>
      <c r="L51" t="str">
        <f t="shared" si="1"/>
        <v>Hueco 4 (Kleber 8)</v>
      </c>
      <c r="N51">
        <v>48</v>
      </c>
    </row>
    <row r="52" spans="2:14" ht="18.75" x14ac:dyDescent="0.3">
      <c r="B52" s="185" t="s">
        <v>774</v>
      </c>
      <c r="C52" s="186" t="s">
        <v>967</v>
      </c>
      <c r="D52" s="186" t="s">
        <v>831</v>
      </c>
      <c r="E52" s="183">
        <v>20</v>
      </c>
      <c r="F52" s="4"/>
      <c r="G52" s="23">
        <f t="shared" si="0"/>
        <v>464.09999999999997</v>
      </c>
      <c r="H52" s="23">
        <v>390</v>
      </c>
      <c r="I52" s="23">
        <f>H52*(1+VOLUMES!$S$369/100)</f>
        <v>390</v>
      </c>
      <c r="J52" s="181">
        <v>1</v>
      </c>
      <c r="K52" s="23">
        <v>40</v>
      </c>
      <c r="L52" t="str">
        <f t="shared" si="1"/>
        <v>Hueco 5 (Kleber 9)</v>
      </c>
      <c r="N52">
        <v>49</v>
      </c>
    </row>
    <row r="53" spans="2:14" ht="18.75" x14ac:dyDescent="0.3">
      <c r="B53" s="185" t="s">
        <v>1179</v>
      </c>
      <c r="C53" s="184" t="s">
        <v>1050</v>
      </c>
      <c r="D53" s="186" t="s">
        <v>833</v>
      </c>
      <c r="E53" s="183">
        <v>15</v>
      </c>
      <c r="F53" s="182"/>
      <c r="G53" s="23">
        <f t="shared" si="0"/>
        <v>452.2</v>
      </c>
      <c r="H53" s="23">
        <v>380</v>
      </c>
      <c r="I53" s="23">
        <f>H53*(1+VOLUMES!$S$369/100)</f>
        <v>380</v>
      </c>
      <c r="J53" s="181">
        <v>1</v>
      </c>
      <c r="K53" s="23">
        <v>16.440000000000001</v>
      </c>
      <c r="L53" t="str">
        <f t="shared" ref="L53:L65" si="2">PROPER(C53)</f>
        <v>Suder 1-1</v>
      </c>
      <c r="N53">
        <v>50</v>
      </c>
    </row>
    <row r="54" spans="2:14" ht="18.75" x14ac:dyDescent="0.3">
      <c r="B54" s="185" t="s">
        <v>1186</v>
      </c>
      <c r="C54" s="184" t="s">
        <v>1050</v>
      </c>
      <c r="D54" s="186" t="s">
        <v>831</v>
      </c>
      <c r="E54" s="183">
        <v>15</v>
      </c>
      <c r="F54" s="182"/>
      <c r="G54" s="23">
        <f t="shared" si="0"/>
        <v>474.81</v>
      </c>
      <c r="H54" s="456">
        <v>399</v>
      </c>
      <c r="I54" s="23">
        <f>H54*(1+VOLUMES!$S$369/100)</f>
        <v>399</v>
      </c>
      <c r="J54" s="181">
        <v>1</v>
      </c>
      <c r="K54" s="23">
        <v>16.440000000000001</v>
      </c>
      <c r="L54" t="str">
        <f t="shared" ref="L54:L64" si="3">PROPER(C54)</f>
        <v>Suder 1-1</v>
      </c>
      <c r="N54">
        <v>51</v>
      </c>
    </row>
    <row r="55" spans="2:14" ht="18.75" x14ac:dyDescent="0.3">
      <c r="B55" s="185" t="s">
        <v>1180</v>
      </c>
      <c r="C55" s="184" t="s">
        <v>1051</v>
      </c>
      <c r="D55" s="186" t="s">
        <v>833</v>
      </c>
      <c r="E55" s="183">
        <v>14</v>
      </c>
      <c r="F55" s="182"/>
      <c r="G55" s="23">
        <f t="shared" si="0"/>
        <v>321.3</v>
      </c>
      <c r="H55" s="23">
        <v>270</v>
      </c>
      <c r="I55" s="23">
        <f>H55*(1+VOLUMES!$S$369/100)</f>
        <v>270</v>
      </c>
      <c r="J55" s="181">
        <v>1</v>
      </c>
      <c r="K55" s="23">
        <v>11.5</v>
      </c>
      <c r="L55" t="str">
        <f t="shared" si="3"/>
        <v>Suder 1-2</v>
      </c>
      <c r="N55">
        <v>52</v>
      </c>
    </row>
    <row r="56" spans="2:14" ht="18.75" x14ac:dyDescent="0.3">
      <c r="B56" s="185" t="s">
        <v>1190</v>
      </c>
      <c r="C56" s="184" t="s">
        <v>1051</v>
      </c>
      <c r="D56" s="186" t="s">
        <v>831</v>
      </c>
      <c r="E56" s="183">
        <v>14</v>
      </c>
      <c r="F56" s="182"/>
      <c r="G56" s="23">
        <f t="shared" si="0"/>
        <v>339.15</v>
      </c>
      <c r="H56" s="456">
        <v>285</v>
      </c>
      <c r="I56" s="23">
        <f>H56*(1+VOLUMES!$S$369/100)</f>
        <v>285</v>
      </c>
      <c r="J56" s="181">
        <v>1</v>
      </c>
      <c r="K56" s="23">
        <v>11.5</v>
      </c>
      <c r="L56" t="str">
        <f t="shared" si="3"/>
        <v>Suder 1-2</v>
      </c>
      <c r="N56">
        <v>53</v>
      </c>
    </row>
    <row r="57" spans="2:14" ht="18.75" x14ac:dyDescent="0.3">
      <c r="B57" s="185" t="s">
        <v>1181</v>
      </c>
      <c r="C57" s="184" t="s">
        <v>1052</v>
      </c>
      <c r="D57" s="186" t="s">
        <v>833</v>
      </c>
      <c r="E57" s="183">
        <v>12</v>
      </c>
      <c r="F57" s="182"/>
      <c r="G57" s="23">
        <f t="shared" si="0"/>
        <v>214.2</v>
      </c>
      <c r="H57" s="23">
        <v>180</v>
      </c>
      <c r="I57" s="23">
        <f>H57*(1+VOLUMES!$S$369/100)</f>
        <v>180</v>
      </c>
      <c r="J57" s="181">
        <v>1</v>
      </c>
      <c r="K57" s="23">
        <v>7.8</v>
      </c>
      <c r="L57" t="str">
        <f t="shared" si="3"/>
        <v>Suder 1-3</v>
      </c>
      <c r="N57">
        <v>54</v>
      </c>
    </row>
    <row r="58" spans="2:14" ht="18.75" x14ac:dyDescent="0.3">
      <c r="B58" s="185" t="s">
        <v>1189</v>
      </c>
      <c r="C58" s="184" t="s">
        <v>1052</v>
      </c>
      <c r="D58" s="186" t="s">
        <v>831</v>
      </c>
      <c r="E58" s="183">
        <v>12</v>
      </c>
      <c r="F58" s="182"/>
      <c r="G58" s="23">
        <f t="shared" si="0"/>
        <v>224.91</v>
      </c>
      <c r="H58" s="456">
        <v>189</v>
      </c>
      <c r="I58" s="23">
        <f>H58*(1+VOLUMES!$S$369/100)</f>
        <v>189</v>
      </c>
      <c r="J58" s="181">
        <v>1</v>
      </c>
      <c r="K58" s="23">
        <v>7.8</v>
      </c>
      <c r="L58" t="str">
        <f t="shared" si="3"/>
        <v>Suder 1-3</v>
      </c>
      <c r="N58">
        <v>55</v>
      </c>
    </row>
    <row r="59" spans="2:14" ht="18.75" x14ac:dyDescent="0.3">
      <c r="B59" s="185" t="s">
        <v>1182</v>
      </c>
      <c r="C59" s="184" t="s">
        <v>1053</v>
      </c>
      <c r="D59" s="186" t="s">
        <v>833</v>
      </c>
      <c r="E59" s="183">
        <v>13</v>
      </c>
      <c r="F59" s="182"/>
      <c r="G59" s="23">
        <f t="shared" si="0"/>
        <v>333.2</v>
      </c>
      <c r="H59" s="23">
        <v>280</v>
      </c>
      <c r="I59" s="23">
        <f>H59*(1+VOLUMES!$S$369/100)</f>
        <v>280</v>
      </c>
      <c r="J59" s="181">
        <v>1</v>
      </c>
      <c r="K59" s="23">
        <v>10.9</v>
      </c>
      <c r="L59" t="str">
        <f t="shared" si="3"/>
        <v>Suder 2-1</v>
      </c>
      <c r="N59">
        <v>56</v>
      </c>
    </row>
    <row r="60" spans="2:14" ht="18.75" x14ac:dyDescent="0.3">
      <c r="B60" s="185" t="s">
        <v>1188</v>
      </c>
      <c r="C60" s="184" t="s">
        <v>1053</v>
      </c>
      <c r="D60" s="186" t="s">
        <v>831</v>
      </c>
      <c r="E60" s="183">
        <v>13</v>
      </c>
      <c r="F60" s="182"/>
      <c r="G60" s="23">
        <f t="shared" si="0"/>
        <v>351.05</v>
      </c>
      <c r="H60" s="456">
        <v>295</v>
      </c>
      <c r="I60" s="23">
        <f>H60*(1+VOLUMES!$S$369/100)</f>
        <v>295</v>
      </c>
      <c r="J60" s="181">
        <v>1</v>
      </c>
      <c r="K60" s="23">
        <v>10.9</v>
      </c>
      <c r="L60" t="str">
        <f t="shared" si="3"/>
        <v>Suder 2-1</v>
      </c>
      <c r="N60">
        <v>57</v>
      </c>
    </row>
    <row r="61" spans="2:14" ht="18.75" x14ac:dyDescent="0.3">
      <c r="B61" s="185" t="s">
        <v>1183</v>
      </c>
      <c r="C61" s="184" t="s">
        <v>1054</v>
      </c>
      <c r="D61" s="186" t="s">
        <v>833</v>
      </c>
      <c r="E61" s="183">
        <v>9</v>
      </c>
      <c r="F61" s="182"/>
      <c r="G61" s="23">
        <f t="shared" si="0"/>
        <v>214.2</v>
      </c>
      <c r="H61" s="23">
        <v>180</v>
      </c>
      <c r="I61" s="23">
        <f>H61*(1+VOLUMES!$S$369/100)</f>
        <v>180</v>
      </c>
      <c r="J61" s="181">
        <v>1</v>
      </c>
      <c r="K61" s="23">
        <v>7</v>
      </c>
      <c r="L61" t="str">
        <f t="shared" si="3"/>
        <v>Suder 2-2</v>
      </c>
      <c r="N61">
        <v>58</v>
      </c>
    </row>
    <row r="62" spans="2:14" ht="18.75" x14ac:dyDescent="0.3">
      <c r="B62" s="185" t="s">
        <v>1187</v>
      </c>
      <c r="C62" s="184" t="s">
        <v>1054</v>
      </c>
      <c r="D62" s="186" t="s">
        <v>831</v>
      </c>
      <c r="E62" s="183">
        <v>9</v>
      </c>
      <c r="F62" s="182"/>
      <c r="G62" s="23">
        <f t="shared" si="0"/>
        <v>224.91</v>
      </c>
      <c r="H62" s="456">
        <v>189</v>
      </c>
      <c r="I62" s="23">
        <f>H62*(1+VOLUMES!$S$369/100)</f>
        <v>189</v>
      </c>
      <c r="J62" s="181">
        <v>1</v>
      </c>
      <c r="K62" s="23">
        <v>7</v>
      </c>
      <c r="L62" t="str">
        <f t="shared" si="3"/>
        <v>Suder 2-2</v>
      </c>
      <c r="N62">
        <v>59</v>
      </c>
    </row>
    <row r="63" spans="2:14" ht="18.75" x14ac:dyDescent="0.3">
      <c r="B63" s="185" t="s">
        <v>1184</v>
      </c>
      <c r="C63" s="184" t="s">
        <v>1055</v>
      </c>
      <c r="D63" s="186" t="s">
        <v>833</v>
      </c>
      <c r="E63" s="183">
        <v>7</v>
      </c>
      <c r="F63" s="182"/>
      <c r="G63" s="23">
        <f t="shared" si="0"/>
        <v>142.79999999999998</v>
      </c>
      <c r="H63" s="23">
        <v>120</v>
      </c>
      <c r="I63" s="23">
        <f>H63*(1+VOLUMES!$S$369/100)</f>
        <v>120</v>
      </c>
      <c r="J63" s="181">
        <v>1</v>
      </c>
      <c r="K63" s="23">
        <v>4.5999999999999996</v>
      </c>
      <c r="L63" t="str">
        <f t="shared" si="3"/>
        <v>Suder 2-3</v>
      </c>
      <c r="N63">
        <v>60</v>
      </c>
    </row>
    <row r="64" spans="2:14" ht="18.75" x14ac:dyDescent="0.3">
      <c r="B64" s="185" t="s">
        <v>1185</v>
      </c>
      <c r="C64" s="184" t="s">
        <v>1055</v>
      </c>
      <c r="D64" s="186" t="s">
        <v>831</v>
      </c>
      <c r="E64" s="183">
        <v>7</v>
      </c>
      <c r="F64" s="182"/>
      <c r="G64" s="23">
        <f t="shared" si="0"/>
        <v>165.41</v>
      </c>
      <c r="H64" s="456">
        <v>139</v>
      </c>
      <c r="I64" s="23">
        <f>H64*(1+VOLUMES!$S$369/100)</f>
        <v>139</v>
      </c>
      <c r="J64" s="181">
        <v>1</v>
      </c>
      <c r="K64" s="23">
        <v>4.5999999999999996</v>
      </c>
      <c r="L64" t="str">
        <f t="shared" si="3"/>
        <v>Suder 2-3</v>
      </c>
      <c r="N64">
        <v>61</v>
      </c>
    </row>
    <row r="65" spans="2:14" ht="18.75" x14ac:dyDescent="0.3">
      <c r="B65" s="185" t="s">
        <v>773</v>
      </c>
      <c r="C65" s="184" t="s">
        <v>966</v>
      </c>
      <c r="D65" s="186" t="s">
        <v>833</v>
      </c>
      <c r="E65" s="183">
        <v>5</v>
      </c>
      <c r="F65" s="182"/>
      <c r="G65" s="23">
        <f t="shared" si="0"/>
        <v>84.49</v>
      </c>
      <c r="H65" s="23">
        <v>71</v>
      </c>
      <c r="I65" s="23">
        <f>H65*(1+VOLUMES!$S$369/100)</f>
        <v>71</v>
      </c>
      <c r="J65" s="181">
        <v>1</v>
      </c>
      <c r="K65" s="23">
        <v>2</v>
      </c>
      <c r="L65" t="str">
        <f t="shared" si="2"/>
        <v>Fuego S1-1</v>
      </c>
      <c r="N65">
        <v>62</v>
      </c>
    </row>
    <row r="66" spans="2:14" ht="18.75" x14ac:dyDescent="0.3">
      <c r="B66" s="185" t="s">
        <v>772</v>
      </c>
      <c r="C66" s="184" t="s">
        <v>965</v>
      </c>
      <c r="D66" s="186" t="s">
        <v>833</v>
      </c>
      <c r="E66" s="183">
        <v>5</v>
      </c>
      <c r="F66" s="182"/>
      <c r="G66" s="23">
        <f t="shared" si="0"/>
        <v>84.49</v>
      </c>
      <c r="H66" s="23">
        <v>71</v>
      </c>
      <c r="I66" s="23">
        <f>H66*(1+VOLUMES!$S$369/100)</f>
        <v>71</v>
      </c>
      <c r="J66" s="181">
        <v>1</v>
      </c>
      <c r="K66" s="23">
        <v>2</v>
      </c>
      <c r="L66" t="str">
        <f t="shared" ref="L66:L129" si="4">PROPER(C66)</f>
        <v>Fuego S1-2</v>
      </c>
      <c r="N66">
        <v>63</v>
      </c>
    </row>
    <row r="67" spans="2:14" ht="18.75" x14ac:dyDescent="0.3">
      <c r="B67" s="185" t="s">
        <v>771</v>
      </c>
      <c r="C67" s="184" t="s">
        <v>964</v>
      </c>
      <c r="D67" s="186" t="s">
        <v>833</v>
      </c>
      <c r="E67" s="183">
        <v>8</v>
      </c>
      <c r="F67" s="182"/>
      <c r="G67" s="23">
        <f t="shared" si="0"/>
        <v>128.51999999999998</v>
      </c>
      <c r="H67" s="23">
        <v>108</v>
      </c>
      <c r="I67" s="23">
        <f>H67*(1+VOLUMES!$S$369/100)</f>
        <v>108</v>
      </c>
      <c r="J67" s="181">
        <v>1</v>
      </c>
      <c r="K67" s="23">
        <v>4.0999999999999996</v>
      </c>
      <c r="L67" t="str">
        <f t="shared" si="4"/>
        <v>Fuego S1-3</v>
      </c>
      <c r="N67">
        <v>64</v>
      </c>
    </row>
    <row r="68" spans="2:14" ht="18.75" x14ac:dyDescent="0.3">
      <c r="B68" s="185" t="s">
        <v>770</v>
      </c>
      <c r="C68" s="184" t="s">
        <v>964</v>
      </c>
      <c r="D68" s="186" t="s">
        <v>831</v>
      </c>
      <c r="E68" s="183">
        <v>8</v>
      </c>
      <c r="F68" s="182"/>
      <c r="G68" s="23">
        <f t="shared" si="0"/>
        <v>141.60999999999999</v>
      </c>
      <c r="H68" s="23">
        <v>119</v>
      </c>
      <c r="I68" s="23">
        <f>H68*(1+VOLUMES!$S$369/100)</f>
        <v>119</v>
      </c>
      <c r="J68" s="181">
        <v>1</v>
      </c>
      <c r="K68" s="23">
        <v>4.0999999999999996</v>
      </c>
      <c r="L68" t="str">
        <f t="shared" si="4"/>
        <v>Fuego S1-3</v>
      </c>
      <c r="N68">
        <v>65</v>
      </c>
    </row>
    <row r="69" spans="2:14" ht="18.75" x14ac:dyDescent="0.3">
      <c r="B69" s="185" t="s">
        <v>769</v>
      </c>
      <c r="C69" s="184" t="s">
        <v>963</v>
      </c>
      <c r="D69" s="186" t="s">
        <v>833</v>
      </c>
      <c r="E69" s="183">
        <v>8</v>
      </c>
      <c r="F69" s="182"/>
      <c r="G69" s="23">
        <f t="shared" si="0"/>
        <v>128.51999999999998</v>
      </c>
      <c r="H69" s="23">
        <v>108</v>
      </c>
      <c r="I69" s="23">
        <f>H69*(1+VOLUMES!$S$369/100)</f>
        <v>108</v>
      </c>
      <c r="J69" s="181">
        <v>1</v>
      </c>
      <c r="K69" s="23">
        <v>4.0999999999999996</v>
      </c>
      <c r="L69" t="str">
        <f t="shared" si="4"/>
        <v>Fuego S1-4</v>
      </c>
      <c r="N69">
        <v>66</v>
      </c>
    </row>
    <row r="70" spans="2:14" ht="18.75" x14ac:dyDescent="0.3">
      <c r="B70" s="185" t="s">
        <v>768</v>
      </c>
      <c r="C70" s="184" t="s">
        <v>963</v>
      </c>
      <c r="D70" s="186" t="s">
        <v>831</v>
      </c>
      <c r="E70" s="183">
        <v>8</v>
      </c>
      <c r="F70" s="182"/>
      <c r="G70" s="23">
        <f t="shared" si="0"/>
        <v>141.60999999999999</v>
      </c>
      <c r="H70" s="23">
        <v>119</v>
      </c>
      <c r="I70" s="23">
        <f>H70*(1+VOLUMES!$S$369/100)</f>
        <v>119</v>
      </c>
      <c r="J70" s="181">
        <v>1</v>
      </c>
      <c r="K70" s="23">
        <v>4.0999999999999996</v>
      </c>
      <c r="L70" t="str">
        <f t="shared" si="4"/>
        <v>Fuego S1-4</v>
      </c>
      <c r="N70">
        <v>67</v>
      </c>
    </row>
    <row r="71" spans="2:14" ht="18.75" x14ac:dyDescent="0.3">
      <c r="B71" s="185" t="s">
        <v>767</v>
      </c>
      <c r="C71" s="184" t="s">
        <v>962</v>
      </c>
      <c r="D71" s="186" t="s">
        <v>833</v>
      </c>
      <c r="E71" s="183">
        <v>12</v>
      </c>
      <c r="F71" s="182"/>
      <c r="G71" s="23">
        <f t="shared" si="0"/>
        <v>267.75</v>
      </c>
      <c r="H71" s="23">
        <v>225</v>
      </c>
      <c r="I71" s="23">
        <f>H71*(1+VOLUMES!$S$369/100)</f>
        <v>225</v>
      </c>
      <c r="J71" s="181">
        <v>1</v>
      </c>
      <c r="K71" s="23">
        <v>10.1</v>
      </c>
      <c r="L71" t="str">
        <f t="shared" si="4"/>
        <v>Fuego S1-5</v>
      </c>
      <c r="N71">
        <v>68</v>
      </c>
    </row>
    <row r="72" spans="2:14" ht="18.75" x14ac:dyDescent="0.3">
      <c r="B72" s="185" t="s">
        <v>766</v>
      </c>
      <c r="C72" s="184" t="s">
        <v>962</v>
      </c>
      <c r="D72" s="186" t="s">
        <v>831</v>
      </c>
      <c r="E72" s="183">
        <v>12</v>
      </c>
      <c r="F72" s="182"/>
      <c r="G72" s="23">
        <f t="shared" si="0"/>
        <v>296.31</v>
      </c>
      <c r="H72" s="23">
        <v>249</v>
      </c>
      <c r="I72" s="23">
        <f>H72*(1+VOLUMES!$S$369/100)</f>
        <v>249</v>
      </c>
      <c r="J72" s="181">
        <v>1</v>
      </c>
      <c r="K72" s="23">
        <v>10.1</v>
      </c>
      <c r="L72" t="str">
        <f t="shared" si="4"/>
        <v>Fuego S1-5</v>
      </c>
      <c r="N72">
        <v>69</v>
      </c>
    </row>
    <row r="73" spans="2:14" ht="18.75" x14ac:dyDescent="0.3">
      <c r="B73" s="185" t="s">
        <v>765</v>
      </c>
      <c r="C73" s="184" t="s">
        <v>961</v>
      </c>
      <c r="D73" s="186" t="s">
        <v>833</v>
      </c>
      <c r="E73" s="183">
        <v>12</v>
      </c>
      <c r="F73" s="182"/>
      <c r="G73" s="23">
        <f t="shared" si="0"/>
        <v>267.75</v>
      </c>
      <c r="H73" s="23">
        <v>225</v>
      </c>
      <c r="I73" s="23">
        <f>H73*(1+VOLUMES!$S$369/100)</f>
        <v>225</v>
      </c>
      <c r="J73" s="181">
        <v>1</v>
      </c>
      <c r="K73" s="23">
        <v>10.1</v>
      </c>
      <c r="L73" t="str">
        <f t="shared" si="4"/>
        <v>Fuego S1-6</v>
      </c>
      <c r="N73">
        <v>70</v>
      </c>
    </row>
    <row r="74" spans="2:14" ht="18.75" x14ac:dyDescent="0.3">
      <c r="B74" s="185" t="s">
        <v>764</v>
      </c>
      <c r="C74" s="184" t="s">
        <v>961</v>
      </c>
      <c r="D74" s="186" t="s">
        <v>831</v>
      </c>
      <c r="E74" s="183">
        <v>12</v>
      </c>
      <c r="F74" s="182"/>
      <c r="G74" s="23">
        <f t="shared" si="0"/>
        <v>296.31</v>
      </c>
      <c r="H74" s="23">
        <v>249</v>
      </c>
      <c r="I74" s="23">
        <f>H74*(1+VOLUMES!$S$369/100)</f>
        <v>249</v>
      </c>
      <c r="J74" s="181">
        <v>1</v>
      </c>
      <c r="K74" s="23">
        <v>10.1</v>
      </c>
      <c r="L74" t="str">
        <f t="shared" si="4"/>
        <v>Fuego S1-6</v>
      </c>
      <c r="N74">
        <v>71</v>
      </c>
    </row>
    <row r="75" spans="2:14" ht="18.75" x14ac:dyDescent="0.3">
      <c r="B75" s="185" t="s">
        <v>763</v>
      </c>
      <c r="C75" s="184" t="s">
        <v>960</v>
      </c>
      <c r="D75" s="184" t="s">
        <v>833</v>
      </c>
      <c r="E75" s="183">
        <v>16</v>
      </c>
      <c r="F75" s="182"/>
      <c r="G75" s="23">
        <f t="shared" si="0"/>
        <v>740.18</v>
      </c>
      <c r="H75" s="23">
        <v>622</v>
      </c>
      <c r="I75" s="23">
        <f>H75*(1+VOLUMES!$S$369/100)</f>
        <v>622</v>
      </c>
      <c r="J75" s="181">
        <v>1</v>
      </c>
      <c r="K75" s="23">
        <v>29</v>
      </c>
      <c r="L75" t="str">
        <f t="shared" si="4"/>
        <v>Fuego S1-7</v>
      </c>
      <c r="N75">
        <v>72</v>
      </c>
    </row>
    <row r="76" spans="2:14" ht="18.75" x14ac:dyDescent="0.3">
      <c r="B76" s="185" t="s">
        <v>762</v>
      </c>
      <c r="C76" s="184" t="s">
        <v>960</v>
      </c>
      <c r="D76" s="184" t="s">
        <v>831</v>
      </c>
      <c r="E76" s="183">
        <v>16</v>
      </c>
      <c r="F76" s="182"/>
      <c r="G76" s="23">
        <f t="shared" si="0"/>
        <v>799.68</v>
      </c>
      <c r="H76" s="23">
        <v>672</v>
      </c>
      <c r="I76" s="23">
        <f>H76*(1+VOLUMES!$S$369/100)</f>
        <v>672</v>
      </c>
      <c r="J76" s="181">
        <v>1</v>
      </c>
      <c r="K76" s="23">
        <v>29</v>
      </c>
      <c r="L76" t="str">
        <f t="shared" si="4"/>
        <v>Fuego S1-7</v>
      </c>
      <c r="N76">
        <v>73</v>
      </c>
    </row>
    <row r="77" spans="2:14" ht="18.75" x14ac:dyDescent="0.3">
      <c r="B77" s="185" t="s">
        <v>761</v>
      </c>
      <c r="C77" s="184" t="s">
        <v>959</v>
      </c>
      <c r="D77" s="184" t="s">
        <v>833</v>
      </c>
      <c r="E77" s="183">
        <v>16</v>
      </c>
      <c r="F77" s="182"/>
      <c r="G77" s="23">
        <f t="shared" si="0"/>
        <v>740.18</v>
      </c>
      <c r="H77" s="23">
        <v>622</v>
      </c>
      <c r="I77" s="23">
        <f>H77*(1+VOLUMES!$S$369/100)</f>
        <v>622</v>
      </c>
      <c r="J77" s="181">
        <v>1</v>
      </c>
      <c r="K77" s="23">
        <v>29</v>
      </c>
      <c r="L77" t="str">
        <f t="shared" si="4"/>
        <v>Fuego S1-8</v>
      </c>
      <c r="N77">
        <v>74</v>
      </c>
    </row>
    <row r="78" spans="2:14" ht="18.75" x14ac:dyDescent="0.3">
      <c r="B78" s="185" t="s">
        <v>760</v>
      </c>
      <c r="C78" s="184" t="s">
        <v>959</v>
      </c>
      <c r="D78" s="184" t="s">
        <v>831</v>
      </c>
      <c r="E78" s="183">
        <v>16</v>
      </c>
      <c r="F78" s="182"/>
      <c r="G78" s="23">
        <f t="shared" si="0"/>
        <v>799.68</v>
      </c>
      <c r="H78" s="23">
        <v>672</v>
      </c>
      <c r="I78" s="23">
        <f>H78*(1+VOLUMES!$S$369/100)</f>
        <v>672</v>
      </c>
      <c r="J78" s="181">
        <v>1</v>
      </c>
      <c r="K78" s="23">
        <v>29</v>
      </c>
      <c r="L78" t="str">
        <f t="shared" si="4"/>
        <v>Fuego S1-8</v>
      </c>
      <c r="N78">
        <v>75</v>
      </c>
    </row>
    <row r="79" spans="2:14" ht="18.75" x14ac:dyDescent="0.3">
      <c r="B79" s="185" t="s">
        <v>759</v>
      </c>
      <c r="C79" s="184" t="s">
        <v>958</v>
      </c>
      <c r="D79" s="184" t="s">
        <v>833</v>
      </c>
      <c r="E79" s="183">
        <v>20</v>
      </c>
      <c r="F79" s="182"/>
      <c r="G79" s="23">
        <f t="shared" si="0"/>
        <v>1210.23</v>
      </c>
      <c r="H79" s="23">
        <v>1017</v>
      </c>
      <c r="I79" s="23">
        <f>H79*(1+VOLUMES!$S$369/100)</f>
        <v>1017</v>
      </c>
      <c r="J79" s="181">
        <v>1</v>
      </c>
      <c r="K79" s="23">
        <v>41.800000000000004</v>
      </c>
      <c r="L79" t="str">
        <f t="shared" si="4"/>
        <v>Fuego S1-9</v>
      </c>
      <c r="N79">
        <v>76</v>
      </c>
    </row>
    <row r="80" spans="2:14" ht="18.75" x14ac:dyDescent="0.3">
      <c r="B80" s="185" t="s">
        <v>758</v>
      </c>
      <c r="C80" s="184" t="s">
        <v>958</v>
      </c>
      <c r="D80" s="184" t="s">
        <v>831</v>
      </c>
      <c r="E80" s="183">
        <v>20</v>
      </c>
      <c r="F80" s="182"/>
      <c r="G80" s="23">
        <f t="shared" ref="G80:G143" si="5">I80*($G$2/100+1)</f>
        <v>1286.3899999999999</v>
      </c>
      <c r="H80" s="23">
        <v>1081</v>
      </c>
      <c r="I80" s="23">
        <f>H80*(1+VOLUMES!$S$369/100)</f>
        <v>1081</v>
      </c>
      <c r="J80" s="181">
        <v>1</v>
      </c>
      <c r="K80" s="23">
        <v>41.800000000000004</v>
      </c>
      <c r="L80" t="str">
        <f t="shared" si="4"/>
        <v>Fuego S1-9</v>
      </c>
      <c r="N80">
        <v>77</v>
      </c>
    </row>
    <row r="81" spans="2:14" ht="18.75" x14ac:dyDescent="0.3">
      <c r="B81" s="185" t="s">
        <v>757</v>
      </c>
      <c r="C81" s="184" t="s">
        <v>957</v>
      </c>
      <c r="D81" s="184" t="s">
        <v>833</v>
      </c>
      <c r="E81" s="183">
        <v>20</v>
      </c>
      <c r="F81" s="182"/>
      <c r="G81" s="23">
        <f t="shared" si="5"/>
        <v>1210.23</v>
      </c>
      <c r="H81" s="23">
        <v>1017</v>
      </c>
      <c r="I81" s="23">
        <f>H81*(1+VOLUMES!$S$369/100)</f>
        <v>1017</v>
      </c>
      <c r="J81" s="181">
        <v>1</v>
      </c>
      <c r="K81" s="23">
        <v>41.800000000000004</v>
      </c>
      <c r="L81" t="str">
        <f t="shared" si="4"/>
        <v>Fuego S1-10</v>
      </c>
      <c r="N81">
        <v>78</v>
      </c>
    </row>
    <row r="82" spans="2:14" ht="18.75" x14ac:dyDescent="0.3">
      <c r="B82" s="185" t="s">
        <v>756</v>
      </c>
      <c r="C82" s="184" t="s">
        <v>957</v>
      </c>
      <c r="D82" s="184" t="s">
        <v>831</v>
      </c>
      <c r="E82" s="183">
        <v>20</v>
      </c>
      <c r="F82" s="182"/>
      <c r="G82" s="23">
        <f t="shared" si="5"/>
        <v>1286.3899999999999</v>
      </c>
      <c r="H82" s="23">
        <v>1081</v>
      </c>
      <c r="I82" s="23">
        <f>H82*(1+VOLUMES!$S$369/100)</f>
        <v>1081</v>
      </c>
      <c r="J82" s="181">
        <v>1</v>
      </c>
      <c r="K82" s="23">
        <v>41.800000000000004</v>
      </c>
      <c r="L82" t="str">
        <f t="shared" si="4"/>
        <v>Fuego S1-10</v>
      </c>
      <c r="N82">
        <v>79</v>
      </c>
    </row>
    <row r="83" spans="2:14" ht="18.75" x14ac:dyDescent="0.3">
      <c r="B83" s="185" t="s">
        <v>755</v>
      </c>
      <c r="C83" s="184" t="s">
        <v>956</v>
      </c>
      <c r="D83" s="184" t="s">
        <v>833</v>
      </c>
      <c r="E83" s="183">
        <v>5</v>
      </c>
      <c r="F83" s="182"/>
      <c r="G83" s="23">
        <f t="shared" si="5"/>
        <v>90.44</v>
      </c>
      <c r="H83" s="23">
        <v>76</v>
      </c>
      <c r="I83" s="23">
        <f>H83*(1+VOLUMES!$S$369/100)</f>
        <v>76</v>
      </c>
      <c r="J83" s="181">
        <v>1</v>
      </c>
      <c r="K83" s="23">
        <v>2.7</v>
      </c>
      <c r="L83" t="str">
        <f t="shared" si="4"/>
        <v>Chimpilu S2-1</v>
      </c>
      <c r="N83">
        <v>80</v>
      </c>
    </row>
    <row r="84" spans="2:14" ht="18.75" x14ac:dyDescent="0.3">
      <c r="B84" s="185" t="s">
        <v>754</v>
      </c>
      <c r="C84" s="184" t="s">
        <v>955</v>
      </c>
      <c r="D84" s="184" t="s">
        <v>833</v>
      </c>
      <c r="E84" s="183">
        <v>5</v>
      </c>
      <c r="F84" s="182"/>
      <c r="G84" s="23">
        <f t="shared" si="5"/>
        <v>90.44</v>
      </c>
      <c r="H84" s="23">
        <v>76</v>
      </c>
      <c r="I84" s="23">
        <f>H84*(1+VOLUMES!$S$369/100)</f>
        <v>76</v>
      </c>
      <c r="J84" s="181">
        <v>1</v>
      </c>
      <c r="K84" s="23">
        <v>2.7</v>
      </c>
      <c r="L84" t="str">
        <f t="shared" si="4"/>
        <v>Chimpilu S2-2</v>
      </c>
      <c r="N84">
        <v>81</v>
      </c>
    </row>
    <row r="85" spans="2:14" ht="18.75" x14ac:dyDescent="0.3">
      <c r="B85" s="185" t="s">
        <v>753</v>
      </c>
      <c r="C85" s="184" t="s">
        <v>954</v>
      </c>
      <c r="D85" s="184" t="s">
        <v>833</v>
      </c>
      <c r="E85" s="183">
        <v>7</v>
      </c>
      <c r="F85" s="182"/>
      <c r="G85" s="23">
        <f t="shared" si="5"/>
        <v>165.41</v>
      </c>
      <c r="H85" s="23">
        <v>139</v>
      </c>
      <c r="I85" s="23">
        <f>H85*(1+VOLUMES!$S$369/100)</f>
        <v>139</v>
      </c>
      <c r="J85" s="181">
        <v>1</v>
      </c>
      <c r="K85" s="23">
        <v>6.6</v>
      </c>
      <c r="L85" t="str">
        <f t="shared" si="4"/>
        <v>Chimpilu S2-3</v>
      </c>
      <c r="N85">
        <v>82</v>
      </c>
    </row>
    <row r="86" spans="2:14" ht="18.75" x14ac:dyDescent="0.3">
      <c r="B86" s="185" t="s">
        <v>752</v>
      </c>
      <c r="C86" s="184" t="s">
        <v>954</v>
      </c>
      <c r="D86" s="184" t="s">
        <v>831</v>
      </c>
      <c r="E86" s="183">
        <v>7</v>
      </c>
      <c r="F86" s="182"/>
      <c r="G86" s="23">
        <f t="shared" si="5"/>
        <v>182.07</v>
      </c>
      <c r="H86" s="23">
        <v>153</v>
      </c>
      <c r="I86" s="23">
        <f>H86*(1+VOLUMES!$S$369/100)</f>
        <v>153</v>
      </c>
      <c r="J86" s="181">
        <v>1</v>
      </c>
      <c r="K86" s="23">
        <v>6.6</v>
      </c>
      <c r="L86" t="str">
        <f t="shared" si="4"/>
        <v>Chimpilu S2-3</v>
      </c>
      <c r="N86">
        <v>83</v>
      </c>
    </row>
    <row r="87" spans="2:14" ht="18.75" x14ac:dyDescent="0.3">
      <c r="B87" s="185" t="s">
        <v>751</v>
      </c>
      <c r="C87" s="184" t="s">
        <v>953</v>
      </c>
      <c r="D87" s="184" t="s">
        <v>833</v>
      </c>
      <c r="E87" s="183">
        <v>7</v>
      </c>
      <c r="F87" s="182"/>
      <c r="G87" s="23">
        <f t="shared" si="5"/>
        <v>165.41</v>
      </c>
      <c r="H87" s="23">
        <v>139</v>
      </c>
      <c r="I87" s="23">
        <f>H87*(1+VOLUMES!$S$369/100)</f>
        <v>139</v>
      </c>
      <c r="J87" s="181">
        <v>1</v>
      </c>
      <c r="K87" s="23">
        <v>6.6</v>
      </c>
      <c r="L87" t="str">
        <f t="shared" si="4"/>
        <v>Chimpilu S2-4</v>
      </c>
      <c r="N87">
        <v>84</v>
      </c>
    </row>
    <row r="88" spans="2:14" ht="18.75" x14ac:dyDescent="0.3">
      <c r="B88" s="185" t="s">
        <v>750</v>
      </c>
      <c r="C88" s="184" t="s">
        <v>953</v>
      </c>
      <c r="D88" s="184" t="s">
        <v>831</v>
      </c>
      <c r="E88" s="183">
        <v>7</v>
      </c>
      <c r="F88" s="182"/>
      <c r="G88" s="23">
        <f t="shared" si="5"/>
        <v>182.07</v>
      </c>
      <c r="H88" s="23">
        <v>153</v>
      </c>
      <c r="I88" s="23">
        <f>H88*(1+VOLUMES!$S$369/100)</f>
        <v>153</v>
      </c>
      <c r="J88" s="181">
        <v>1</v>
      </c>
      <c r="K88" s="23">
        <v>6.6</v>
      </c>
      <c r="L88" t="str">
        <f t="shared" si="4"/>
        <v>Chimpilu S2-4</v>
      </c>
      <c r="N88">
        <v>85</v>
      </c>
    </row>
    <row r="89" spans="2:14" ht="18.75" x14ac:dyDescent="0.3">
      <c r="B89" s="185" t="s">
        <v>749</v>
      </c>
      <c r="C89" s="184" t="s">
        <v>952</v>
      </c>
      <c r="D89" s="184" t="s">
        <v>833</v>
      </c>
      <c r="E89" s="183">
        <v>13</v>
      </c>
      <c r="F89" s="182"/>
      <c r="G89" s="23">
        <f t="shared" si="5"/>
        <v>396.27</v>
      </c>
      <c r="H89" s="23">
        <v>333</v>
      </c>
      <c r="I89" s="23">
        <f>H89*(1+VOLUMES!$S$369/100)</f>
        <v>333</v>
      </c>
      <c r="J89" s="181">
        <v>1</v>
      </c>
      <c r="K89" s="23">
        <v>15.7</v>
      </c>
      <c r="L89" t="str">
        <f t="shared" si="4"/>
        <v>Chimpilu S2-5</v>
      </c>
      <c r="N89">
        <v>86</v>
      </c>
    </row>
    <row r="90" spans="2:14" ht="18.75" x14ac:dyDescent="0.3">
      <c r="B90" s="185" t="s">
        <v>748</v>
      </c>
      <c r="C90" s="184" t="s">
        <v>952</v>
      </c>
      <c r="D90" s="184" t="s">
        <v>831</v>
      </c>
      <c r="E90" s="183">
        <v>13</v>
      </c>
      <c r="F90" s="182"/>
      <c r="G90" s="23">
        <f t="shared" si="5"/>
        <v>426.02</v>
      </c>
      <c r="H90" s="23">
        <v>358</v>
      </c>
      <c r="I90" s="23">
        <f>H90*(1+VOLUMES!$S$369/100)</f>
        <v>358</v>
      </c>
      <c r="J90" s="181">
        <v>1</v>
      </c>
      <c r="K90" s="23">
        <v>15.7</v>
      </c>
      <c r="L90" t="str">
        <f t="shared" si="4"/>
        <v>Chimpilu S2-5</v>
      </c>
      <c r="N90">
        <v>87</v>
      </c>
    </row>
    <row r="91" spans="2:14" ht="18.75" x14ac:dyDescent="0.3">
      <c r="B91" s="185" t="s">
        <v>747</v>
      </c>
      <c r="C91" s="184" t="s">
        <v>951</v>
      </c>
      <c r="D91" s="184" t="s">
        <v>833</v>
      </c>
      <c r="E91" s="183">
        <v>13</v>
      </c>
      <c r="F91" s="182"/>
      <c r="G91" s="23">
        <f t="shared" si="5"/>
        <v>396.27</v>
      </c>
      <c r="H91" s="23">
        <v>333</v>
      </c>
      <c r="I91" s="23">
        <f>H91*(1+VOLUMES!$S$369/100)</f>
        <v>333</v>
      </c>
      <c r="J91" s="181">
        <v>1</v>
      </c>
      <c r="K91" s="23">
        <v>15.7</v>
      </c>
      <c r="L91" t="str">
        <f t="shared" si="4"/>
        <v>Chimpilu S2-6</v>
      </c>
      <c r="N91">
        <v>88</v>
      </c>
    </row>
    <row r="92" spans="2:14" ht="18.75" x14ac:dyDescent="0.3">
      <c r="B92" s="185" t="s">
        <v>746</v>
      </c>
      <c r="C92" s="184" t="s">
        <v>951</v>
      </c>
      <c r="D92" s="184" t="s">
        <v>831</v>
      </c>
      <c r="E92" s="183">
        <v>13</v>
      </c>
      <c r="F92" s="182"/>
      <c r="G92" s="23">
        <f t="shared" si="5"/>
        <v>426.02</v>
      </c>
      <c r="H92" s="23">
        <v>358</v>
      </c>
      <c r="I92" s="23">
        <f>H92*(1+VOLUMES!$S$369/100)</f>
        <v>358</v>
      </c>
      <c r="J92" s="181">
        <v>1</v>
      </c>
      <c r="K92" s="23">
        <v>15.7</v>
      </c>
      <c r="L92" t="str">
        <f t="shared" si="4"/>
        <v>Chimpilu S2-6</v>
      </c>
      <c r="N92">
        <v>89</v>
      </c>
    </row>
    <row r="93" spans="2:14" ht="18.75" x14ac:dyDescent="0.3">
      <c r="B93" s="185" t="s">
        <v>745</v>
      </c>
      <c r="C93" s="184" t="s">
        <v>950</v>
      </c>
      <c r="D93" s="184" t="s">
        <v>833</v>
      </c>
      <c r="E93" s="183">
        <v>18</v>
      </c>
      <c r="F93" s="182"/>
      <c r="G93" s="23">
        <f t="shared" si="5"/>
        <v>937.71999999999991</v>
      </c>
      <c r="H93" s="23">
        <v>788</v>
      </c>
      <c r="I93" s="23">
        <f>H93*(1+VOLUMES!$S$369/100)</f>
        <v>788</v>
      </c>
      <c r="J93" s="181">
        <v>1</v>
      </c>
      <c r="K93" s="23">
        <v>34.6</v>
      </c>
      <c r="L93" t="str">
        <f t="shared" si="4"/>
        <v>Chimpilu S2-7</v>
      </c>
      <c r="N93">
        <v>90</v>
      </c>
    </row>
    <row r="94" spans="2:14" ht="18.75" x14ac:dyDescent="0.3">
      <c r="B94" s="185" t="s">
        <v>744</v>
      </c>
      <c r="C94" s="184" t="s">
        <v>950</v>
      </c>
      <c r="D94" s="184" t="s">
        <v>831</v>
      </c>
      <c r="E94" s="183">
        <v>18</v>
      </c>
      <c r="F94" s="182"/>
      <c r="G94" s="23">
        <f t="shared" si="5"/>
        <v>1005.55</v>
      </c>
      <c r="H94" s="23">
        <v>845</v>
      </c>
      <c r="I94" s="23">
        <f>H94*(1+VOLUMES!$S$369/100)</f>
        <v>845</v>
      </c>
      <c r="J94" s="181">
        <v>1</v>
      </c>
      <c r="K94" s="23">
        <v>34.6</v>
      </c>
      <c r="L94" t="str">
        <f t="shared" si="4"/>
        <v>Chimpilu S2-7</v>
      </c>
      <c r="N94">
        <v>91</v>
      </c>
    </row>
    <row r="95" spans="2:14" ht="18.75" x14ac:dyDescent="0.3">
      <c r="B95" s="185" t="s">
        <v>743</v>
      </c>
      <c r="C95" s="184" t="s">
        <v>949</v>
      </c>
      <c r="D95" s="184" t="s">
        <v>833</v>
      </c>
      <c r="E95" s="183">
        <v>18</v>
      </c>
      <c r="F95" s="182"/>
      <c r="G95" s="23">
        <f t="shared" si="5"/>
        <v>937.71999999999991</v>
      </c>
      <c r="H95" s="23">
        <v>788</v>
      </c>
      <c r="I95" s="23">
        <f>H95*(1+VOLUMES!$S$369/100)</f>
        <v>788</v>
      </c>
      <c r="J95" s="181">
        <v>1</v>
      </c>
      <c r="K95" s="23">
        <v>34.6</v>
      </c>
      <c r="L95" t="str">
        <f t="shared" si="4"/>
        <v>Chimpilu S2-8</v>
      </c>
      <c r="N95">
        <v>92</v>
      </c>
    </row>
    <row r="96" spans="2:14" ht="18.75" x14ac:dyDescent="0.3">
      <c r="B96" s="185" t="s">
        <v>742</v>
      </c>
      <c r="C96" s="184" t="s">
        <v>949</v>
      </c>
      <c r="D96" s="184" t="s">
        <v>831</v>
      </c>
      <c r="E96" s="183">
        <v>18</v>
      </c>
      <c r="F96" s="182"/>
      <c r="G96" s="23">
        <f t="shared" si="5"/>
        <v>1005.55</v>
      </c>
      <c r="H96" s="23">
        <v>845</v>
      </c>
      <c r="I96" s="23">
        <f>H96*(1+VOLUMES!$S$369/100)</f>
        <v>845</v>
      </c>
      <c r="J96" s="181">
        <v>1</v>
      </c>
      <c r="K96" s="23">
        <v>34.6</v>
      </c>
      <c r="L96" t="str">
        <f t="shared" si="4"/>
        <v>Chimpilu S2-8</v>
      </c>
      <c r="N96">
        <v>93</v>
      </c>
    </row>
    <row r="97" spans="2:14" ht="18.75" x14ac:dyDescent="0.3">
      <c r="B97" s="185" t="s">
        <v>741</v>
      </c>
      <c r="C97" s="184" t="s">
        <v>948</v>
      </c>
      <c r="D97" s="184" t="s">
        <v>833</v>
      </c>
      <c r="E97" s="183">
        <v>4</v>
      </c>
      <c r="F97" s="182"/>
      <c r="G97" s="23">
        <f t="shared" si="5"/>
        <v>64.259999999999991</v>
      </c>
      <c r="H97" s="23">
        <v>54</v>
      </c>
      <c r="I97" s="23">
        <f>H97*(1+VOLUMES!$S$369/100)</f>
        <v>54</v>
      </c>
      <c r="J97" s="181">
        <v>1</v>
      </c>
      <c r="K97" s="23">
        <v>1.4</v>
      </c>
      <c r="L97" t="str">
        <f t="shared" si="4"/>
        <v>Dunas S3-1</v>
      </c>
      <c r="N97">
        <v>94</v>
      </c>
    </row>
    <row r="98" spans="2:14" ht="18.75" x14ac:dyDescent="0.3">
      <c r="B98" s="185" t="s">
        <v>740</v>
      </c>
      <c r="C98" s="184" t="s">
        <v>947</v>
      </c>
      <c r="D98" s="184" t="s">
        <v>833</v>
      </c>
      <c r="E98" s="183">
        <v>4</v>
      </c>
      <c r="F98" s="182"/>
      <c r="G98" s="23">
        <f t="shared" si="5"/>
        <v>64.259999999999991</v>
      </c>
      <c r="H98" s="23">
        <v>54</v>
      </c>
      <c r="I98" s="23">
        <f>H98*(1+VOLUMES!$S$369/100)</f>
        <v>54</v>
      </c>
      <c r="J98" s="181">
        <v>1</v>
      </c>
      <c r="K98" s="23">
        <v>1.4</v>
      </c>
      <c r="L98" t="str">
        <f t="shared" si="4"/>
        <v>Dunas S3-2</v>
      </c>
      <c r="N98">
        <v>95</v>
      </c>
    </row>
    <row r="99" spans="2:14" ht="18.75" x14ac:dyDescent="0.3">
      <c r="B99" s="185" t="s">
        <v>739</v>
      </c>
      <c r="C99" s="184" t="s">
        <v>946</v>
      </c>
      <c r="D99" s="184" t="s">
        <v>833</v>
      </c>
      <c r="E99" s="183">
        <v>7</v>
      </c>
      <c r="F99" s="182"/>
      <c r="G99" s="23">
        <f t="shared" si="5"/>
        <v>109.47999999999999</v>
      </c>
      <c r="H99" s="23">
        <v>92</v>
      </c>
      <c r="I99" s="23">
        <f>H99*(1+VOLUMES!$S$369/100)</f>
        <v>92</v>
      </c>
      <c r="J99" s="181">
        <v>1</v>
      </c>
      <c r="K99" s="23">
        <v>3.3000000000000003</v>
      </c>
      <c r="L99" t="str">
        <f t="shared" si="4"/>
        <v>Dunas S3-3</v>
      </c>
      <c r="N99">
        <v>96</v>
      </c>
    </row>
    <row r="100" spans="2:14" ht="18.75" x14ac:dyDescent="0.3">
      <c r="B100" s="185" t="s">
        <v>738</v>
      </c>
      <c r="C100" s="184" t="s">
        <v>946</v>
      </c>
      <c r="D100" s="184" t="s">
        <v>831</v>
      </c>
      <c r="E100" s="183">
        <v>7</v>
      </c>
      <c r="F100" s="182"/>
      <c r="G100" s="23">
        <f t="shared" si="5"/>
        <v>115.42999999999999</v>
      </c>
      <c r="H100" s="23">
        <v>97</v>
      </c>
      <c r="I100" s="23">
        <f>H100*(1+VOLUMES!$S$369/100)</f>
        <v>97</v>
      </c>
      <c r="J100" s="181">
        <v>1</v>
      </c>
      <c r="K100" s="23">
        <v>3.3000000000000003</v>
      </c>
      <c r="L100" t="str">
        <f t="shared" si="4"/>
        <v>Dunas S3-3</v>
      </c>
      <c r="N100">
        <v>97</v>
      </c>
    </row>
    <row r="101" spans="2:14" ht="18.75" x14ac:dyDescent="0.3">
      <c r="B101" s="185" t="s">
        <v>737</v>
      </c>
      <c r="C101" s="184" t="s">
        <v>945</v>
      </c>
      <c r="D101" s="184" t="s">
        <v>833</v>
      </c>
      <c r="E101" s="183">
        <v>7</v>
      </c>
      <c r="F101" s="182"/>
      <c r="G101" s="23">
        <f t="shared" si="5"/>
        <v>109.47999999999999</v>
      </c>
      <c r="H101" s="23">
        <v>92</v>
      </c>
      <c r="I101" s="23">
        <f>H101*(1+VOLUMES!$S$369/100)</f>
        <v>92</v>
      </c>
      <c r="J101" s="181">
        <v>1</v>
      </c>
      <c r="K101" s="23">
        <v>3.3000000000000003</v>
      </c>
      <c r="L101" t="str">
        <f t="shared" si="4"/>
        <v>Dunas S3-4</v>
      </c>
      <c r="N101">
        <v>98</v>
      </c>
    </row>
    <row r="102" spans="2:14" ht="18.75" x14ac:dyDescent="0.3">
      <c r="B102" s="185" t="s">
        <v>736</v>
      </c>
      <c r="C102" s="184" t="s">
        <v>945</v>
      </c>
      <c r="D102" s="184" t="s">
        <v>831</v>
      </c>
      <c r="E102" s="183">
        <v>7</v>
      </c>
      <c r="F102" s="182"/>
      <c r="G102" s="23">
        <f t="shared" si="5"/>
        <v>115.42999999999999</v>
      </c>
      <c r="H102" s="23">
        <v>97</v>
      </c>
      <c r="I102" s="23">
        <f>H102*(1+VOLUMES!$S$369/100)</f>
        <v>97</v>
      </c>
      <c r="J102" s="181">
        <v>1</v>
      </c>
      <c r="K102" s="23">
        <v>3.3000000000000003</v>
      </c>
      <c r="L102" t="str">
        <f t="shared" si="4"/>
        <v>Dunas S3-4</v>
      </c>
      <c r="N102">
        <v>99</v>
      </c>
    </row>
    <row r="103" spans="2:14" ht="18.75" x14ac:dyDescent="0.3">
      <c r="B103" s="185" t="s">
        <v>735</v>
      </c>
      <c r="C103" s="184" t="s">
        <v>944</v>
      </c>
      <c r="D103" s="184" t="s">
        <v>833</v>
      </c>
      <c r="E103" s="183">
        <v>11</v>
      </c>
      <c r="F103" s="182"/>
      <c r="G103" s="23">
        <f t="shared" si="5"/>
        <v>232.04999999999998</v>
      </c>
      <c r="H103" s="23">
        <v>195</v>
      </c>
      <c r="I103" s="23">
        <f>H103*(1+VOLUMES!$S$369/100)</f>
        <v>195</v>
      </c>
      <c r="J103" s="181">
        <v>1</v>
      </c>
      <c r="K103" s="23">
        <v>8</v>
      </c>
      <c r="L103" t="str">
        <f t="shared" si="4"/>
        <v>Dunas S3-5</v>
      </c>
      <c r="N103">
        <v>100</v>
      </c>
    </row>
    <row r="104" spans="2:14" ht="18.75" x14ac:dyDescent="0.3">
      <c r="B104" s="185" t="s">
        <v>734</v>
      </c>
      <c r="C104" s="184" t="s">
        <v>944</v>
      </c>
      <c r="D104" s="184" t="s">
        <v>831</v>
      </c>
      <c r="E104" s="183">
        <v>11</v>
      </c>
      <c r="F104" s="182"/>
      <c r="G104" s="23">
        <f t="shared" si="5"/>
        <v>243.95</v>
      </c>
      <c r="H104" s="23">
        <v>205</v>
      </c>
      <c r="I104" s="23">
        <f>H104*(1+VOLUMES!$S$369/100)</f>
        <v>205</v>
      </c>
      <c r="J104" s="181">
        <v>1</v>
      </c>
      <c r="K104" s="23">
        <v>8</v>
      </c>
      <c r="L104" t="str">
        <f t="shared" si="4"/>
        <v>Dunas S3-5</v>
      </c>
      <c r="N104">
        <v>101</v>
      </c>
    </row>
    <row r="105" spans="2:14" ht="18.75" x14ac:dyDescent="0.3">
      <c r="B105" s="185" t="s">
        <v>733</v>
      </c>
      <c r="C105" s="184" t="s">
        <v>943</v>
      </c>
      <c r="D105" s="184" t="s">
        <v>833</v>
      </c>
      <c r="E105" s="183">
        <v>11</v>
      </c>
      <c r="F105" s="182"/>
      <c r="G105" s="23">
        <f t="shared" si="5"/>
        <v>232.04999999999998</v>
      </c>
      <c r="H105" s="23">
        <v>195</v>
      </c>
      <c r="I105" s="23">
        <f>H105*(1+VOLUMES!$S$369/100)</f>
        <v>195</v>
      </c>
      <c r="J105" s="181">
        <v>1</v>
      </c>
      <c r="K105" s="23">
        <v>8</v>
      </c>
      <c r="L105" t="str">
        <f t="shared" si="4"/>
        <v>Dunas S3-6</v>
      </c>
      <c r="N105">
        <v>102</v>
      </c>
    </row>
    <row r="106" spans="2:14" ht="18.75" x14ac:dyDescent="0.3">
      <c r="B106" s="185" t="s">
        <v>732</v>
      </c>
      <c r="C106" s="184" t="s">
        <v>943</v>
      </c>
      <c r="D106" s="184" t="s">
        <v>831</v>
      </c>
      <c r="E106" s="183">
        <v>11</v>
      </c>
      <c r="F106" s="182"/>
      <c r="G106" s="23">
        <f t="shared" si="5"/>
        <v>243.95</v>
      </c>
      <c r="H106" s="23">
        <v>205</v>
      </c>
      <c r="I106" s="23">
        <f>H106*(1+VOLUMES!$S$369/100)</f>
        <v>205</v>
      </c>
      <c r="J106" s="181">
        <v>1</v>
      </c>
      <c r="K106" s="23">
        <v>8</v>
      </c>
      <c r="L106" t="str">
        <f t="shared" si="4"/>
        <v>Dunas S3-6</v>
      </c>
      <c r="N106">
        <v>103</v>
      </c>
    </row>
    <row r="107" spans="2:14" ht="18.75" x14ac:dyDescent="0.3">
      <c r="B107" s="185" t="s">
        <v>731</v>
      </c>
      <c r="C107" s="184" t="s">
        <v>942</v>
      </c>
      <c r="D107" s="184" t="s">
        <v>833</v>
      </c>
      <c r="E107" s="183">
        <v>16</v>
      </c>
      <c r="F107" s="182"/>
      <c r="G107" s="23">
        <f t="shared" si="5"/>
        <v>560.49</v>
      </c>
      <c r="H107" s="23">
        <v>471</v>
      </c>
      <c r="I107" s="23">
        <f>H107*(1+VOLUMES!$S$369/100)</f>
        <v>471</v>
      </c>
      <c r="J107" s="181">
        <v>1</v>
      </c>
      <c r="K107" s="23">
        <v>20.900000000000002</v>
      </c>
      <c r="L107" t="str">
        <f t="shared" si="4"/>
        <v>Dunas S3-7</v>
      </c>
      <c r="N107">
        <v>104</v>
      </c>
    </row>
    <row r="108" spans="2:14" ht="18.75" x14ac:dyDescent="0.3">
      <c r="B108" s="185" t="s">
        <v>730</v>
      </c>
      <c r="C108" s="184" t="s">
        <v>942</v>
      </c>
      <c r="D108" s="184" t="s">
        <v>831</v>
      </c>
      <c r="E108" s="183">
        <v>16</v>
      </c>
      <c r="F108" s="182"/>
      <c r="G108" s="23">
        <f t="shared" si="5"/>
        <v>599.76</v>
      </c>
      <c r="H108" s="23">
        <v>504</v>
      </c>
      <c r="I108" s="23">
        <f>H108*(1+VOLUMES!$S$369/100)</f>
        <v>504</v>
      </c>
      <c r="J108" s="181">
        <v>1</v>
      </c>
      <c r="K108" s="23">
        <v>20.900000000000002</v>
      </c>
      <c r="L108" t="str">
        <f t="shared" si="4"/>
        <v>Dunas S3-7</v>
      </c>
      <c r="N108">
        <v>105</v>
      </c>
    </row>
    <row r="109" spans="2:14" ht="18.75" x14ac:dyDescent="0.3">
      <c r="B109" s="185" t="s">
        <v>729</v>
      </c>
      <c r="C109" s="184" t="s">
        <v>941</v>
      </c>
      <c r="D109" s="184" t="s">
        <v>833</v>
      </c>
      <c r="E109" s="183">
        <v>16</v>
      </c>
      <c r="F109" s="182"/>
      <c r="G109" s="23">
        <f t="shared" si="5"/>
        <v>560.49</v>
      </c>
      <c r="H109" s="23">
        <v>471</v>
      </c>
      <c r="I109" s="23">
        <f>H109*(1+VOLUMES!$S$369/100)</f>
        <v>471</v>
      </c>
      <c r="J109" s="181">
        <v>1</v>
      </c>
      <c r="K109" s="23">
        <v>20.900000000000002</v>
      </c>
      <c r="L109" t="str">
        <f t="shared" si="4"/>
        <v>Dunas S3-8</v>
      </c>
      <c r="N109">
        <v>106</v>
      </c>
    </row>
    <row r="110" spans="2:14" ht="18.75" x14ac:dyDescent="0.3">
      <c r="B110" s="185" t="s">
        <v>728</v>
      </c>
      <c r="C110" s="184" t="s">
        <v>941</v>
      </c>
      <c r="D110" s="184" t="s">
        <v>831</v>
      </c>
      <c r="E110" s="183">
        <v>16</v>
      </c>
      <c r="F110" s="182"/>
      <c r="G110" s="23">
        <f t="shared" si="5"/>
        <v>599.76</v>
      </c>
      <c r="H110" s="23">
        <v>504</v>
      </c>
      <c r="I110" s="23">
        <f>H110*(1+VOLUMES!$S$369/100)</f>
        <v>504</v>
      </c>
      <c r="J110" s="181">
        <v>1</v>
      </c>
      <c r="K110" s="23">
        <v>20.900000000000002</v>
      </c>
      <c r="L110" t="str">
        <f t="shared" si="4"/>
        <v>Dunas S3-8</v>
      </c>
      <c r="N110">
        <v>107</v>
      </c>
    </row>
    <row r="111" spans="2:14" ht="18.75" x14ac:dyDescent="0.3">
      <c r="B111" s="185" t="s">
        <v>727</v>
      </c>
      <c r="C111" s="184" t="s">
        <v>940</v>
      </c>
      <c r="D111" s="184" t="s">
        <v>833</v>
      </c>
      <c r="E111" s="183">
        <v>4</v>
      </c>
      <c r="F111" s="182"/>
      <c r="G111" s="23">
        <f t="shared" si="5"/>
        <v>63.07</v>
      </c>
      <c r="H111" s="23">
        <v>53</v>
      </c>
      <c r="I111" s="23">
        <f>H111*(1+VOLUMES!$S$369/100)</f>
        <v>53</v>
      </c>
      <c r="J111" s="181">
        <v>1</v>
      </c>
      <c r="K111" s="23">
        <v>1.3</v>
      </c>
      <c r="L111" t="str">
        <f t="shared" si="4"/>
        <v>Llano S4-1</v>
      </c>
      <c r="N111">
        <v>108</v>
      </c>
    </row>
    <row r="112" spans="2:14" ht="18.75" x14ac:dyDescent="0.3">
      <c r="B112" s="185" t="s">
        <v>726</v>
      </c>
      <c r="C112" s="184" t="s">
        <v>939</v>
      </c>
      <c r="D112" s="184" t="s">
        <v>833</v>
      </c>
      <c r="E112" s="183">
        <v>4</v>
      </c>
      <c r="F112" s="182"/>
      <c r="G112" s="23">
        <f t="shared" si="5"/>
        <v>63.07</v>
      </c>
      <c r="H112" s="23">
        <v>53</v>
      </c>
      <c r="I112" s="23">
        <f>H112*(1+VOLUMES!$S$369/100)</f>
        <v>53</v>
      </c>
      <c r="J112" s="181">
        <v>1</v>
      </c>
      <c r="K112" s="23">
        <v>1.3</v>
      </c>
      <c r="L112" t="str">
        <f t="shared" si="4"/>
        <v>Llano S4-2</v>
      </c>
      <c r="N112">
        <v>109</v>
      </c>
    </row>
    <row r="113" spans="2:14" ht="18.75" x14ac:dyDescent="0.3">
      <c r="B113" s="185" t="s">
        <v>725</v>
      </c>
      <c r="C113" s="184" t="s">
        <v>938</v>
      </c>
      <c r="D113" s="184" t="s">
        <v>833</v>
      </c>
      <c r="E113" s="183">
        <v>6</v>
      </c>
      <c r="F113" s="182"/>
      <c r="G113" s="23">
        <f t="shared" si="5"/>
        <v>103.53</v>
      </c>
      <c r="H113" s="23">
        <v>87</v>
      </c>
      <c r="I113" s="23">
        <f>H113*(1+VOLUMES!$S$369/100)</f>
        <v>87</v>
      </c>
      <c r="J113" s="181">
        <v>1</v>
      </c>
      <c r="K113" s="23">
        <v>3.1</v>
      </c>
      <c r="L113" t="str">
        <f t="shared" si="4"/>
        <v>Llano S4-3</v>
      </c>
      <c r="N113">
        <v>110</v>
      </c>
    </row>
    <row r="114" spans="2:14" ht="18.75" x14ac:dyDescent="0.3">
      <c r="B114" s="185" t="s">
        <v>724</v>
      </c>
      <c r="C114" s="184" t="s">
        <v>938</v>
      </c>
      <c r="D114" s="184" t="s">
        <v>831</v>
      </c>
      <c r="E114" s="183">
        <v>6</v>
      </c>
      <c r="F114" s="182"/>
      <c r="G114" s="23">
        <f t="shared" si="5"/>
        <v>109.47999999999999</v>
      </c>
      <c r="H114" s="23">
        <v>92</v>
      </c>
      <c r="I114" s="23">
        <f>H114*(1+VOLUMES!$S$369/100)</f>
        <v>92</v>
      </c>
      <c r="J114" s="181">
        <v>1</v>
      </c>
      <c r="K114" s="23">
        <v>3.1</v>
      </c>
      <c r="L114" t="str">
        <f t="shared" si="4"/>
        <v>Llano S4-3</v>
      </c>
      <c r="N114">
        <v>111</v>
      </c>
    </row>
    <row r="115" spans="2:14" ht="18.75" x14ac:dyDescent="0.3">
      <c r="B115" s="185" t="s">
        <v>723</v>
      </c>
      <c r="C115" s="184" t="s">
        <v>937</v>
      </c>
      <c r="D115" s="184" t="s">
        <v>833</v>
      </c>
      <c r="E115" s="183">
        <v>6</v>
      </c>
      <c r="F115" s="182"/>
      <c r="G115" s="23">
        <f t="shared" si="5"/>
        <v>103.53</v>
      </c>
      <c r="H115" s="23">
        <v>87</v>
      </c>
      <c r="I115" s="23">
        <f>H115*(1+VOLUMES!$S$369/100)</f>
        <v>87</v>
      </c>
      <c r="J115" s="181">
        <v>1</v>
      </c>
      <c r="K115" s="23">
        <v>3.1</v>
      </c>
      <c r="L115" t="str">
        <f t="shared" si="4"/>
        <v>Llano S4-4</v>
      </c>
      <c r="N115">
        <v>112</v>
      </c>
    </row>
    <row r="116" spans="2:14" ht="18.75" x14ac:dyDescent="0.3">
      <c r="B116" s="185" t="s">
        <v>722</v>
      </c>
      <c r="C116" s="184" t="s">
        <v>937</v>
      </c>
      <c r="D116" s="184" t="s">
        <v>831</v>
      </c>
      <c r="E116" s="183">
        <v>6</v>
      </c>
      <c r="F116" s="182"/>
      <c r="G116" s="23">
        <f t="shared" si="5"/>
        <v>109.47999999999999</v>
      </c>
      <c r="H116" s="23">
        <v>92</v>
      </c>
      <c r="I116" s="23">
        <f>H116*(1+VOLUMES!$S$369/100)</f>
        <v>92</v>
      </c>
      <c r="J116" s="181">
        <v>1</v>
      </c>
      <c r="K116" s="23">
        <v>3.1</v>
      </c>
      <c r="L116" t="str">
        <f t="shared" si="4"/>
        <v>Llano S4-4</v>
      </c>
      <c r="N116">
        <v>113</v>
      </c>
    </row>
    <row r="117" spans="2:14" ht="18.75" x14ac:dyDescent="0.3">
      <c r="B117" s="185" t="s">
        <v>721</v>
      </c>
      <c r="C117" s="184" t="s">
        <v>936</v>
      </c>
      <c r="D117" s="184" t="s">
        <v>833</v>
      </c>
      <c r="E117" s="183">
        <v>10</v>
      </c>
      <c r="F117" s="182"/>
      <c r="G117" s="23">
        <f t="shared" si="5"/>
        <v>193.97</v>
      </c>
      <c r="H117" s="23">
        <v>163</v>
      </c>
      <c r="I117" s="23">
        <f>H117*(1+VOLUMES!$S$369/100)</f>
        <v>163</v>
      </c>
      <c r="J117" s="181">
        <v>1</v>
      </c>
      <c r="K117" s="23">
        <v>7.3</v>
      </c>
      <c r="L117" t="str">
        <f t="shared" si="4"/>
        <v>Llano S4-5</v>
      </c>
      <c r="N117">
        <v>114</v>
      </c>
    </row>
    <row r="118" spans="2:14" ht="18.75" x14ac:dyDescent="0.3">
      <c r="B118" s="185" t="s">
        <v>720</v>
      </c>
      <c r="C118" s="184" t="s">
        <v>936</v>
      </c>
      <c r="D118" s="184" t="s">
        <v>831</v>
      </c>
      <c r="E118" s="183">
        <v>10</v>
      </c>
      <c r="F118" s="182"/>
      <c r="G118" s="23">
        <f t="shared" si="5"/>
        <v>208.25</v>
      </c>
      <c r="H118" s="23">
        <v>175</v>
      </c>
      <c r="I118" s="23">
        <f>H118*(1+VOLUMES!$S$369/100)</f>
        <v>175</v>
      </c>
      <c r="J118" s="181">
        <v>1</v>
      </c>
      <c r="K118" s="23">
        <v>7.3</v>
      </c>
      <c r="L118" t="str">
        <f t="shared" si="4"/>
        <v>Llano S4-5</v>
      </c>
      <c r="N118">
        <v>115</v>
      </c>
    </row>
    <row r="119" spans="2:14" ht="18.75" x14ac:dyDescent="0.3">
      <c r="B119" s="185" t="s">
        <v>719</v>
      </c>
      <c r="C119" s="184" t="s">
        <v>935</v>
      </c>
      <c r="D119" s="184" t="s">
        <v>833</v>
      </c>
      <c r="E119" s="183">
        <v>10</v>
      </c>
      <c r="F119" s="182"/>
      <c r="G119" s="23">
        <f t="shared" si="5"/>
        <v>193.97</v>
      </c>
      <c r="H119" s="23">
        <v>163</v>
      </c>
      <c r="I119" s="23">
        <f>H119*(1+VOLUMES!$S$369/100)</f>
        <v>163</v>
      </c>
      <c r="J119" s="181">
        <v>1</v>
      </c>
      <c r="K119" s="23">
        <v>7.3</v>
      </c>
      <c r="L119" t="str">
        <f t="shared" si="4"/>
        <v>Llano S4-6</v>
      </c>
      <c r="N119">
        <v>116</v>
      </c>
    </row>
    <row r="120" spans="2:14" ht="18.75" x14ac:dyDescent="0.3">
      <c r="B120" s="185" t="s">
        <v>718</v>
      </c>
      <c r="C120" s="184" t="s">
        <v>935</v>
      </c>
      <c r="D120" s="184" t="s">
        <v>831</v>
      </c>
      <c r="E120" s="183">
        <v>10</v>
      </c>
      <c r="F120" s="182"/>
      <c r="G120" s="23">
        <f t="shared" si="5"/>
        <v>208.25</v>
      </c>
      <c r="H120" s="23">
        <v>175</v>
      </c>
      <c r="I120" s="23">
        <f>H120*(1+VOLUMES!$S$369/100)</f>
        <v>175</v>
      </c>
      <c r="J120" s="181">
        <v>1</v>
      </c>
      <c r="K120" s="23">
        <v>7.3</v>
      </c>
      <c r="L120" t="str">
        <f t="shared" si="4"/>
        <v>Llano S4-6</v>
      </c>
      <c r="N120">
        <v>117</v>
      </c>
    </row>
    <row r="121" spans="2:14" ht="18.75" x14ac:dyDescent="0.3">
      <c r="B121" s="185" t="s">
        <v>717</v>
      </c>
      <c r="C121" s="184" t="s">
        <v>934</v>
      </c>
      <c r="D121" s="184" t="s">
        <v>833</v>
      </c>
      <c r="E121" s="183">
        <v>14</v>
      </c>
      <c r="F121" s="182"/>
      <c r="G121" s="23">
        <f t="shared" si="5"/>
        <v>385.56</v>
      </c>
      <c r="H121" s="23">
        <v>324</v>
      </c>
      <c r="I121" s="23">
        <f>H121*(1+VOLUMES!$S$369/100)</f>
        <v>324</v>
      </c>
      <c r="J121" s="181">
        <v>1</v>
      </c>
      <c r="K121" s="23">
        <v>15.7</v>
      </c>
      <c r="L121" t="str">
        <f t="shared" si="4"/>
        <v>Llano S4-7</v>
      </c>
      <c r="N121">
        <v>118</v>
      </c>
    </row>
    <row r="122" spans="2:14" ht="18.75" x14ac:dyDescent="0.3">
      <c r="B122" s="185" t="s">
        <v>716</v>
      </c>
      <c r="C122" s="184" t="s">
        <v>934</v>
      </c>
      <c r="D122" s="184" t="s">
        <v>831</v>
      </c>
      <c r="E122" s="183">
        <v>14</v>
      </c>
      <c r="F122" s="182"/>
      <c r="G122" s="23">
        <f t="shared" si="5"/>
        <v>422.45</v>
      </c>
      <c r="H122" s="23">
        <v>355</v>
      </c>
      <c r="I122" s="23">
        <f>H122*(1+VOLUMES!$S$369/100)</f>
        <v>355</v>
      </c>
      <c r="J122" s="181">
        <v>1</v>
      </c>
      <c r="K122" s="23">
        <v>15.7</v>
      </c>
      <c r="L122" t="str">
        <f t="shared" si="4"/>
        <v>Llano S4-7</v>
      </c>
      <c r="N122">
        <v>119</v>
      </c>
    </row>
    <row r="123" spans="2:14" ht="18.75" x14ac:dyDescent="0.3">
      <c r="B123" s="185" t="s">
        <v>715</v>
      </c>
      <c r="C123" s="184" t="s">
        <v>933</v>
      </c>
      <c r="D123" s="184" t="s">
        <v>833</v>
      </c>
      <c r="E123" s="183">
        <v>14</v>
      </c>
      <c r="F123" s="182"/>
      <c r="G123" s="23">
        <f t="shared" si="5"/>
        <v>385.56</v>
      </c>
      <c r="H123" s="23">
        <v>324</v>
      </c>
      <c r="I123" s="23">
        <f>H123*(1+VOLUMES!$S$369/100)</f>
        <v>324</v>
      </c>
      <c r="J123" s="181">
        <v>1</v>
      </c>
      <c r="K123" s="23">
        <v>15.7</v>
      </c>
      <c r="L123" t="str">
        <f t="shared" si="4"/>
        <v>Llano S4-8</v>
      </c>
      <c r="N123">
        <v>120</v>
      </c>
    </row>
    <row r="124" spans="2:14" ht="18.75" x14ac:dyDescent="0.3">
      <c r="B124" s="185" t="s">
        <v>714</v>
      </c>
      <c r="C124" s="184" t="s">
        <v>933</v>
      </c>
      <c r="D124" s="184" t="s">
        <v>831</v>
      </c>
      <c r="E124" s="183">
        <v>14</v>
      </c>
      <c r="F124" s="182"/>
      <c r="G124" s="23">
        <f t="shared" si="5"/>
        <v>422.45</v>
      </c>
      <c r="H124" s="23">
        <v>355</v>
      </c>
      <c r="I124" s="23">
        <f>H124*(1+VOLUMES!$S$369/100)</f>
        <v>355</v>
      </c>
      <c r="J124" s="181">
        <v>1</v>
      </c>
      <c r="K124" s="23">
        <v>15.7</v>
      </c>
      <c r="L124" t="str">
        <f t="shared" si="4"/>
        <v>Llano S4-8</v>
      </c>
      <c r="N124">
        <v>121</v>
      </c>
    </row>
    <row r="125" spans="2:14" ht="18.75" x14ac:dyDescent="0.3">
      <c r="B125" s="185" t="s">
        <v>713</v>
      </c>
      <c r="C125" s="184" t="s">
        <v>932</v>
      </c>
      <c r="D125" s="184" t="s">
        <v>833</v>
      </c>
      <c r="E125" s="183">
        <v>8</v>
      </c>
      <c r="F125" s="182"/>
      <c r="G125" s="23">
        <f t="shared" si="5"/>
        <v>126.14</v>
      </c>
      <c r="H125" s="23">
        <v>106</v>
      </c>
      <c r="I125" s="23">
        <f>H125*(1+VOLUMES!$S$369/100)</f>
        <v>106</v>
      </c>
      <c r="J125" s="181">
        <v>1</v>
      </c>
      <c r="K125" s="23">
        <v>4.6999999999999993</v>
      </c>
      <c r="L125" t="str">
        <f t="shared" si="4"/>
        <v>Olas S5-1</v>
      </c>
      <c r="N125">
        <v>122</v>
      </c>
    </row>
    <row r="126" spans="2:14" ht="18.75" x14ac:dyDescent="0.3">
      <c r="B126" s="185" t="s">
        <v>712</v>
      </c>
      <c r="C126" s="184" t="s">
        <v>932</v>
      </c>
      <c r="D126" s="184" t="s">
        <v>831</v>
      </c>
      <c r="E126" s="183">
        <v>8</v>
      </c>
      <c r="F126" s="182"/>
      <c r="G126" s="23">
        <f t="shared" si="5"/>
        <v>136.85</v>
      </c>
      <c r="H126" s="23">
        <v>115</v>
      </c>
      <c r="I126" s="23">
        <f>H126*(1+VOLUMES!$S$369/100)</f>
        <v>115</v>
      </c>
      <c r="J126" s="181">
        <v>1</v>
      </c>
      <c r="K126" s="23">
        <v>4.6999999999999993</v>
      </c>
      <c r="L126" t="str">
        <f t="shared" si="4"/>
        <v>Olas S5-1</v>
      </c>
      <c r="N126">
        <v>123</v>
      </c>
    </row>
    <row r="127" spans="2:14" ht="18.75" x14ac:dyDescent="0.3">
      <c r="B127" s="185" t="s">
        <v>711</v>
      </c>
      <c r="C127" s="184" t="s">
        <v>931</v>
      </c>
      <c r="D127" s="184" t="s">
        <v>833</v>
      </c>
      <c r="E127" s="183">
        <v>8</v>
      </c>
      <c r="F127" s="182"/>
      <c r="G127" s="23">
        <f t="shared" si="5"/>
        <v>126.14</v>
      </c>
      <c r="H127" s="23">
        <v>106</v>
      </c>
      <c r="I127" s="23">
        <f>H127*(1+VOLUMES!$S$369/100)</f>
        <v>106</v>
      </c>
      <c r="J127" s="181">
        <v>1</v>
      </c>
      <c r="K127" s="23">
        <v>4.6999999999999993</v>
      </c>
      <c r="L127" t="str">
        <f t="shared" si="4"/>
        <v>Olas S5-2</v>
      </c>
      <c r="N127">
        <v>124</v>
      </c>
    </row>
    <row r="128" spans="2:14" ht="18.75" x14ac:dyDescent="0.3">
      <c r="B128" s="185" t="s">
        <v>710</v>
      </c>
      <c r="C128" s="184" t="s">
        <v>931</v>
      </c>
      <c r="D128" s="184" t="s">
        <v>831</v>
      </c>
      <c r="E128" s="183">
        <v>8</v>
      </c>
      <c r="F128" s="182"/>
      <c r="G128" s="23">
        <f t="shared" si="5"/>
        <v>136.85</v>
      </c>
      <c r="H128" s="23">
        <v>115</v>
      </c>
      <c r="I128" s="23">
        <f>H128*(1+VOLUMES!$S$369/100)</f>
        <v>115</v>
      </c>
      <c r="J128" s="181">
        <v>1</v>
      </c>
      <c r="K128" s="23">
        <v>4.6999999999999993</v>
      </c>
      <c r="L128" t="str">
        <f t="shared" si="4"/>
        <v>Olas S5-2</v>
      </c>
      <c r="N128">
        <v>125</v>
      </c>
    </row>
    <row r="129" spans="2:14" ht="18.75" x14ac:dyDescent="0.3">
      <c r="B129" s="185" t="s">
        <v>709</v>
      </c>
      <c r="C129" s="184" t="s">
        <v>930</v>
      </c>
      <c r="D129" s="184" t="s">
        <v>833</v>
      </c>
      <c r="E129" s="183">
        <v>12</v>
      </c>
      <c r="F129" s="182"/>
      <c r="G129" s="23">
        <f t="shared" si="5"/>
        <v>259.42</v>
      </c>
      <c r="H129" s="23">
        <v>218</v>
      </c>
      <c r="I129" s="23">
        <f>H129*(1+VOLUMES!$S$369/100)</f>
        <v>218</v>
      </c>
      <c r="J129" s="181">
        <v>1</v>
      </c>
      <c r="K129" s="23">
        <v>10.299999999999999</v>
      </c>
      <c r="L129" t="str">
        <f t="shared" si="4"/>
        <v>Olas S5-3</v>
      </c>
      <c r="N129">
        <v>126</v>
      </c>
    </row>
    <row r="130" spans="2:14" ht="18.75" x14ac:dyDescent="0.3">
      <c r="B130" s="185" t="s">
        <v>708</v>
      </c>
      <c r="C130" s="184" t="s">
        <v>930</v>
      </c>
      <c r="D130" s="184" t="s">
        <v>831</v>
      </c>
      <c r="E130" s="183">
        <v>12</v>
      </c>
      <c r="F130" s="182"/>
      <c r="G130" s="23">
        <f t="shared" si="5"/>
        <v>320.11</v>
      </c>
      <c r="H130" s="23">
        <v>269</v>
      </c>
      <c r="I130" s="23">
        <f>H130*(1+VOLUMES!$S$369/100)</f>
        <v>269</v>
      </c>
      <c r="J130" s="181">
        <v>1</v>
      </c>
      <c r="K130" s="23">
        <v>10.299999999999999</v>
      </c>
      <c r="L130" t="str">
        <f t="shared" ref="L130:L193" si="6">PROPER(C130)</f>
        <v>Olas S5-3</v>
      </c>
      <c r="N130">
        <v>127</v>
      </c>
    </row>
    <row r="131" spans="2:14" ht="18.75" x14ac:dyDescent="0.3">
      <c r="B131" s="185" t="s">
        <v>707</v>
      </c>
      <c r="C131" s="184" t="s">
        <v>929</v>
      </c>
      <c r="D131" s="184" t="s">
        <v>833</v>
      </c>
      <c r="E131" s="183">
        <v>12</v>
      </c>
      <c r="F131" s="182"/>
      <c r="G131" s="23">
        <f t="shared" si="5"/>
        <v>259.42</v>
      </c>
      <c r="H131" s="23">
        <v>218</v>
      </c>
      <c r="I131" s="23">
        <f>H131*(1+VOLUMES!$S$369/100)</f>
        <v>218</v>
      </c>
      <c r="J131" s="181">
        <v>1</v>
      </c>
      <c r="K131" s="23">
        <v>10.299999999999999</v>
      </c>
      <c r="L131" t="str">
        <f t="shared" si="6"/>
        <v>Olas S5-4</v>
      </c>
      <c r="N131">
        <v>128</v>
      </c>
    </row>
    <row r="132" spans="2:14" ht="18.75" x14ac:dyDescent="0.3">
      <c r="B132" s="185" t="s">
        <v>706</v>
      </c>
      <c r="C132" s="184" t="s">
        <v>929</v>
      </c>
      <c r="D132" s="184" t="s">
        <v>831</v>
      </c>
      <c r="E132" s="183">
        <v>12</v>
      </c>
      <c r="F132" s="182"/>
      <c r="G132" s="23">
        <f t="shared" si="5"/>
        <v>320.11</v>
      </c>
      <c r="H132" s="23">
        <v>269</v>
      </c>
      <c r="I132" s="23">
        <f>H132*(1+VOLUMES!$S$369/100)</f>
        <v>269</v>
      </c>
      <c r="J132" s="181">
        <v>1</v>
      </c>
      <c r="K132" s="23">
        <v>10.299999999999999</v>
      </c>
      <c r="L132" t="str">
        <f t="shared" si="6"/>
        <v>Olas S5-4</v>
      </c>
      <c r="N132">
        <v>129</v>
      </c>
    </row>
    <row r="133" spans="2:14" ht="18.75" x14ac:dyDescent="0.3">
      <c r="B133" s="185" t="s">
        <v>705</v>
      </c>
      <c r="C133" s="184" t="s">
        <v>928</v>
      </c>
      <c r="D133" s="184" t="s">
        <v>833</v>
      </c>
      <c r="E133" s="183">
        <v>15</v>
      </c>
      <c r="F133" s="182"/>
      <c r="G133" s="23">
        <f t="shared" si="5"/>
        <v>428.4</v>
      </c>
      <c r="H133" s="23">
        <v>360</v>
      </c>
      <c r="I133" s="23">
        <f>H133*(1+VOLUMES!$S$369/100)</f>
        <v>360</v>
      </c>
      <c r="J133" s="181">
        <v>1</v>
      </c>
      <c r="K133" s="23">
        <v>18.400000000000002</v>
      </c>
      <c r="L133" t="str">
        <f t="shared" si="6"/>
        <v>Olas S5-5</v>
      </c>
      <c r="N133">
        <v>130</v>
      </c>
    </row>
    <row r="134" spans="2:14" ht="18.75" x14ac:dyDescent="0.3">
      <c r="B134" s="185" t="s">
        <v>704</v>
      </c>
      <c r="C134" s="184" t="s">
        <v>928</v>
      </c>
      <c r="D134" s="184" t="s">
        <v>831</v>
      </c>
      <c r="E134" s="183">
        <v>15</v>
      </c>
      <c r="F134" s="182"/>
      <c r="G134" s="23">
        <f t="shared" si="5"/>
        <v>467.66999999999996</v>
      </c>
      <c r="H134" s="23">
        <v>393</v>
      </c>
      <c r="I134" s="23">
        <f>H134*(1+VOLUMES!$S$369/100)</f>
        <v>393</v>
      </c>
      <c r="J134" s="181">
        <v>1</v>
      </c>
      <c r="K134" s="23">
        <v>18.400000000000002</v>
      </c>
      <c r="L134" t="str">
        <f t="shared" si="6"/>
        <v>Olas S5-5</v>
      </c>
      <c r="N134">
        <v>131</v>
      </c>
    </row>
    <row r="135" spans="2:14" ht="18.75" x14ac:dyDescent="0.3">
      <c r="B135" s="185" t="s">
        <v>703</v>
      </c>
      <c r="C135" s="184" t="s">
        <v>927</v>
      </c>
      <c r="D135" s="184" t="s">
        <v>833</v>
      </c>
      <c r="E135" s="183">
        <v>15</v>
      </c>
      <c r="F135" s="182"/>
      <c r="G135" s="23">
        <f t="shared" si="5"/>
        <v>428.4</v>
      </c>
      <c r="H135" s="23">
        <v>360</v>
      </c>
      <c r="I135" s="23">
        <f>H135*(1+VOLUMES!$S$369/100)</f>
        <v>360</v>
      </c>
      <c r="J135" s="181">
        <v>1</v>
      </c>
      <c r="K135" s="23">
        <v>18.400000000000002</v>
      </c>
      <c r="L135" t="str">
        <f t="shared" si="6"/>
        <v>Olas S5-6</v>
      </c>
      <c r="N135">
        <v>132</v>
      </c>
    </row>
    <row r="136" spans="2:14" ht="18.75" x14ac:dyDescent="0.3">
      <c r="B136" s="185" t="s">
        <v>702</v>
      </c>
      <c r="C136" s="184" t="s">
        <v>927</v>
      </c>
      <c r="D136" s="184" t="s">
        <v>831</v>
      </c>
      <c r="E136" s="183">
        <v>15</v>
      </c>
      <c r="F136" s="182"/>
      <c r="G136" s="23">
        <f t="shared" si="5"/>
        <v>467.66999999999996</v>
      </c>
      <c r="H136" s="23">
        <v>393</v>
      </c>
      <c r="I136" s="23">
        <f>H136*(1+VOLUMES!$S$369/100)</f>
        <v>393</v>
      </c>
      <c r="J136" s="181">
        <v>1</v>
      </c>
      <c r="K136" s="23">
        <v>18.400000000000002</v>
      </c>
      <c r="L136" t="str">
        <f t="shared" si="6"/>
        <v>Olas S5-6</v>
      </c>
      <c r="N136">
        <v>133</v>
      </c>
    </row>
    <row r="137" spans="2:14" ht="18.75" x14ac:dyDescent="0.3">
      <c r="B137" s="185" t="s">
        <v>701</v>
      </c>
      <c r="C137" s="184" t="s">
        <v>926</v>
      </c>
      <c r="D137" s="184" t="s">
        <v>833</v>
      </c>
      <c r="E137" s="183">
        <v>17</v>
      </c>
      <c r="F137" s="182"/>
      <c r="G137" s="23">
        <f t="shared" si="5"/>
        <v>719.94999999999993</v>
      </c>
      <c r="H137" s="23">
        <v>605</v>
      </c>
      <c r="I137" s="23">
        <f>H137*(1+VOLUMES!$S$369/100)</f>
        <v>605</v>
      </c>
      <c r="J137" s="181">
        <v>1</v>
      </c>
      <c r="K137" s="23">
        <v>28.6</v>
      </c>
      <c r="L137" t="str">
        <f t="shared" si="6"/>
        <v>Olas S5-7</v>
      </c>
      <c r="N137">
        <v>134</v>
      </c>
    </row>
    <row r="138" spans="2:14" ht="18.75" x14ac:dyDescent="0.3">
      <c r="B138" s="185" t="s">
        <v>700</v>
      </c>
      <c r="C138" s="184" t="s">
        <v>926</v>
      </c>
      <c r="D138" s="184" t="s">
        <v>831</v>
      </c>
      <c r="E138" s="183">
        <v>17</v>
      </c>
      <c r="F138" s="182"/>
      <c r="G138" s="23">
        <f t="shared" si="5"/>
        <v>778.26</v>
      </c>
      <c r="H138" s="23">
        <v>654</v>
      </c>
      <c r="I138" s="23">
        <f>H138*(1+VOLUMES!$S$369/100)</f>
        <v>654</v>
      </c>
      <c r="J138" s="181">
        <v>1</v>
      </c>
      <c r="K138" s="23">
        <v>28.6</v>
      </c>
      <c r="L138" t="str">
        <f t="shared" si="6"/>
        <v>Olas S5-7</v>
      </c>
      <c r="N138">
        <v>135</v>
      </c>
    </row>
    <row r="139" spans="2:14" ht="18.75" x14ac:dyDescent="0.3">
      <c r="B139" s="185" t="s">
        <v>699</v>
      </c>
      <c r="C139" s="184" t="s">
        <v>925</v>
      </c>
      <c r="D139" s="184" t="s">
        <v>833</v>
      </c>
      <c r="E139" s="183">
        <v>17</v>
      </c>
      <c r="F139" s="182"/>
      <c r="G139" s="23">
        <f t="shared" si="5"/>
        <v>719.94999999999993</v>
      </c>
      <c r="H139" s="23">
        <v>605</v>
      </c>
      <c r="I139" s="23">
        <f>H139*(1+VOLUMES!$S$369/100)</f>
        <v>605</v>
      </c>
      <c r="J139" s="181">
        <v>1</v>
      </c>
      <c r="K139" s="23">
        <v>28.6</v>
      </c>
      <c r="L139" t="str">
        <f t="shared" si="6"/>
        <v>Olas S5-8</v>
      </c>
      <c r="N139">
        <v>136</v>
      </c>
    </row>
    <row r="140" spans="2:14" ht="18.75" x14ac:dyDescent="0.3">
      <c r="B140" s="185" t="s">
        <v>698</v>
      </c>
      <c r="C140" s="184" t="s">
        <v>925</v>
      </c>
      <c r="D140" s="184" t="s">
        <v>831</v>
      </c>
      <c r="E140" s="183">
        <v>17</v>
      </c>
      <c r="F140" s="182"/>
      <c r="G140" s="23">
        <f t="shared" si="5"/>
        <v>778.26</v>
      </c>
      <c r="H140" s="23">
        <v>654</v>
      </c>
      <c r="I140" s="23">
        <f>H140*(1+VOLUMES!$S$369/100)</f>
        <v>654</v>
      </c>
      <c r="J140" s="181">
        <v>1</v>
      </c>
      <c r="K140" s="23">
        <v>28.6</v>
      </c>
      <c r="L140" t="str">
        <f t="shared" si="6"/>
        <v>Olas S5-8</v>
      </c>
      <c r="N140">
        <v>137</v>
      </c>
    </row>
    <row r="141" spans="2:14" ht="18.75" x14ac:dyDescent="0.3">
      <c r="B141" s="185" t="s">
        <v>697</v>
      </c>
      <c r="C141" s="184" t="s">
        <v>924</v>
      </c>
      <c r="D141" s="184" t="s">
        <v>833</v>
      </c>
      <c r="E141" s="183">
        <v>7</v>
      </c>
      <c r="F141" s="182"/>
      <c r="G141" s="23">
        <f t="shared" si="5"/>
        <v>103.53</v>
      </c>
      <c r="H141" s="23">
        <v>87</v>
      </c>
      <c r="I141" s="23">
        <f>H141*(1+VOLUMES!$S$369/100)</f>
        <v>87</v>
      </c>
      <c r="J141" s="181">
        <v>1</v>
      </c>
      <c r="K141" s="23">
        <v>3.3000000000000003</v>
      </c>
      <c r="L141" t="str">
        <f t="shared" si="6"/>
        <v>Montserrat S6-1</v>
      </c>
      <c r="N141">
        <v>138</v>
      </c>
    </row>
    <row r="142" spans="2:14" ht="18.75" x14ac:dyDescent="0.3">
      <c r="B142" s="185" t="s">
        <v>696</v>
      </c>
      <c r="C142" s="184" t="s">
        <v>924</v>
      </c>
      <c r="D142" s="184" t="s">
        <v>831</v>
      </c>
      <c r="E142" s="183">
        <v>7</v>
      </c>
      <c r="F142" s="182"/>
      <c r="G142" s="23">
        <f t="shared" si="5"/>
        <v>109.47999999999999</v>
      </c>
      <c r="H142" s="23">
        <v>92</v>
      </c>
      <c r="I142" s="23">
        <f>H142*(1+VOLUMES!$S$369/100)</f>
        <v>92</v>
      </c>
      <c r="J142" s="181">
        <v>1</v>
      </c>
      <c r="K142" s="23">
        <v>3.3000000000000003</v>
      </c>
      <c r="L142" t="str">
        <f t="shared" si="6"/>
        <v>Montserrat S6-1</v>
      </c>
      <c r="N142">
        <v>139</v>
      </c>
    </row>
    <row r="143" spans="2:14" ht="18.75" x14ac:dyDescent="0.3">
      <c r="B143" s="185" t="s">
        <v>695</v>
      </c>
      <c r="C143" s="184" t="s">
        <v>923</v>
      </c>
      <c r="D143" s="184" t="s">
        <v>833</v>
      </c>
      <c r="E143" s="183">
        <v>7</v>
      </c>
      <c r="F143" s="182"/>
      <c r="G143" s="23">
        <f t="shared" si="5"/>
        <v>103.53</v>
      </c>
      <c r="H143" s="23">
        <v>87</v>
      </c>
      <c r="I143" s="23">
        <f>H143*(1+VOLUMES!$S$369/100)</f>
        <v>87</v>
      </c>
      <c r="J143" s="181">
        <v>1</v>
      </c>
      <c r="K143" s="23">
        <v>3.3000000000000003</v>
      </c>
      <c r="L143" t="str">
        <f t="shared" si="6"/>
        <v>Montserrat S6-2</v>
      </c>
      <c r="N143">
        <v>140</v>
      </c>
    </row>
    <row r="144" spans="2:14" ht="18.75" x14ac:dyDescent="0.3">
      <c r="B144" s="185" t="s">
        <v>694</v>
      </c>
      <c r="C144" s="184" t="s">
        <v>923</v>
      </c>
      <c r="D144" s="184" t="s">
        <v>831</v>
      </c>
      <c r="E144" s="183">
        <v>7</v>
      </c>
      <c r="F144" s="182"/>
      <c r="G144" s="23">
        <f t="shared" ref="G144:G207" si="7">I144*($G$2/100+1)</f>
        <v>109.47999999999999</v>
      </c>
      <c r="H144" s="23">
        <v>92</v>
      </c>
      <c r="I144" s="23">
        <f>H144*(1+VOLUMES!$S$369/100)</f>
        <v>92</v>
      </c>
      <c r="J144" s="181">
        <v>1</v>
      </c>
      <c r="K144" s="23">
        <v>3.3</v>
      </c>
      <c r="L144" t="str">
        <f t="shared" si="6"/>
        <v>Montserrat S6-2</v>
      </c>
      <c r="N144">
        <v>141</v>
      </c>
    </row>
    <row r="145" spans="2:14" ht="18.75" x14ac:dyDescent="0.3">
      <c r="B145" s="185" t="s">
        <v>693</v>
      </c>
      <c r="C145" s="184" t="s">
        <v>922</v>
      </c>
      <c r="D145" s="184" t="s">
        <v>833</v>
      </c>
      <c r="E145" s="183">
        <v>11</v>
      </c>
      <c r="F145" s="182"/>
      <c r="G145" s="23">
        <f t="shared" si="7"/>
        <v>241.57</v>
      </c>
      <c r="H145" s="23">
        <v>203</v>
      </c>
      <c r="I145" s="23">
        <f>H145*(1+VOLUMES!$S$369/100)</f>
        <v>203</v>
      </c>
      <c r="J145" s="181">
        <v>1</v>
      </c>
      <c r="K145" s="23">
        <v>9.2999999999999989</v>
      </c>
      <c r="L145" t="str">
        <f t="shared" si="6"/>
        <v>Montserrat S6-3</v>
      </c>
      <c r="N145">
        <v>142</v>
      </c>
    </row>
    <row r="146" spans="2:14" ht="18.75" x14ac:dyDescent="0.3">
      <c r="B146" s="185" t="s">
        <v>692</v>
      </c>
      <c r="C146" s="184" t="s">
        <v>922</v>
      </c>
      <c r="D146" s="184" t="s">
        <v>831</v>
      </c>
      <c r="E146" s="183">
        <v>11</v>
      </c>
      <c r="F146" s="182"/>
      <c r="G146" s="23">
        <f t="shared" si="7"/>
        <v>267.75</v>
      </c>
      <c r="H146" s="23">
        <v>225</v>
      </c>
      <c r="I146" s="23">
        <f>H146*(1+VOLUMES!$S$369/100)</f>
        <v>225</v>
      </c>
      <c r="J146" s="181">
        <v>1</v>
      </c>
      <c r="K146" s="23">
        <v>9.2999999999999989</v>
      </c>
      <c r="L146" t="str">
        <f t="shared" si="6"/>
        <v>Montserrat S6-3</v>
      </c>
      <c r="N146">
        <v>143</v>
      </c>
    </row>
    <row r="147" spans="2:14" ht="18.75" x14ac:dyDescent="0.3">
      <c r="B147" s="185" t="s">
        <v>691</v>
      </c>
      <c r="C147" s="184" t="s">
        <v>921</v>
      </c>
      <c r="D147" s="184" t="s">
        <v>833</v>
      </c>
      <c r="E147" s="183">
        <v>11</v>
      </c>
      <c r="F147" s="182"/>
      <c r="G147" s="23">
        <f t="shared" si="7"/>
        <v>241.57</v>
      </c>
      <c r="H147" s="23">
        <v>203</v>
      </c>
      <c r="I147" s="23">
        <f>H147*(1+VOLUMES!$S$369/100)</f>
        <v>203</v>
      </c>
      <c r="J147" s="181">
        <v>1</v>
      </c>
      <c r="K147" s="23">
        <v>9.2999999999999989</v>
      </c>
      <c r="L147" t="str">
        <f t="shared" si="6"/>
        <v>Montserrat S6-4</v>
      </c>
      <c r="N147">
        <v>144</v>
      </c>
    </row>
    <row r="148" spans="2:14" ht="18.75" x14ac:dyDescent="0.3">
      <c r="B148" s="185" t="s">
        <v>690</v>
      </c>
      <c r="C148" s="184" t="s">
        <v>921</v>
      </c>
      <c r="D148" s="184" t="s">
        <v>831</v>
      </c>
      <c r="E148" s="183">
        <v>11</v>
      </c>
      <c r="F148" s="182"/>
      <c r="G148" s="23">
        <f t="shared" si="7"/>
        <v>267.75</v>
      </c>
      <c r="H148" s="23">
        <v>225</v>
      </c>
      <c r="I148" s="23">
        <f>H148*(1+VOLUMES!$S$369/100)</f>
        <v>225</v>
      </c>
      <c r="J148" s="181">
        <v>1</v>
      </c>
      <c r="K148" s="23">
        <v>9.3000000000000007</v>
      </c>
      <c r="L148" t="str">
        <f t="shared" si="6"/>
        <v>Montserrat S6-4</v>
      </c>
      <c r="N148">
        <v>145</v>
      </c>
    </row>
    <row r="149" spans="2:14" ht="18.75" x14ac:dyDescent="0.3">
      <c r="B149" s="185" t="s">
        <v>689</v>
      </c>
      <c r="C149" s="184" t="s">
        <v>920</v>
      </c>
      <c r="D149" s="184" t="s">
        <v>833</v>
      </c>
      <c r="E149" s="183">
        <v>15</v>
      </c>
      <c r="F149" s="182"/>
      <c r="G149" s="23">
        <f t="shared" si="7"/>
        <v>414.12</v>
      </c>
      <c r="H149" s="23">
        <v>348</v>
      </c>
      <c r="I149" s="23">
        <f>H149*(1+VOLUMES!$S$369/100)</f>
        <v>348</v>
      </c>
      <c r="J149" s="181">
        <v>1</v>
      </c>
      <c r="K149" s="23">
        <v>17.100000000000001</v>
      </c>
      <c r="L149" t="str">
        <f t="shared" si="6"/>
        <v>Montserrat S6-5</v>
      </c>
      <c r="N149">
        <v>146</v>
      </c>
    </row>
    <row r="150" spans="2:14" ht="18.75" x14ac:dyDescent="0.3">
      <c r="B150" s="185" t="s">
        <v>688</v>
      </c>
      <c r="C150" s="184" t="s">
        <v>920</v>
      </c>
      <c r="D150" s="184" t="s">
        <v>831</v>
      </c>
      <c r="E150" s="183">
        <v>15</v>
      </c>
      <c r="F150" s="182"/>
      <c r="G150" s="23">
        <f t="shared" si="7"/>
        <v>447.44</v>
      </c>
      <c r="H150" s="23">
        <v>376</v>
      </c>
      <c r="I150" s="23">
        <f>H150*(1+VOLUMES!$S$369/100)</f>
        <v>376</v>
      </c>
      <c r="J150" s="181">
        <v>1</v>
      </c>
      <c r="K150" s="23">
        <v>17.100000000000001</v>
      </c>
      <c r="L150" t="str">
        <f t="shared" si="6"/>
        <v>Montserrat S6-5</v>
      </c>
      <c r="N150">
        <v>147</v>
      </c>
    </row>
    <row r="151" spans="2:14" ht="18.75" x14ac:dyDescent="0.3">
      <c r="B151" s="185" t="s">
        <v>687</v>
      </c>
      <c r="C151" s="184" t="s">
        <v>919</v>
      </c>
      <c r="D151" s="184" t="s">
        <v>833</v>
      </c>
      <c r="E151" s="183">
        <v>15</v>
      </c>
      <c r="F151" s="182"/>
      <c r="G151" s="23">
        <f t="shared" si="7"/>
        <v>414.12</v>
      </c>
      <c r="H151" s="23">
        <v>348</v>
      </c>
      <c r="I151" s="23">
        <f>H151*(1+VOLUMES!$S$369/100)</f>
        <v>348</v>
      </c>
      <c r="J151" s="181">
        <v>1</v>
      </c>
      <c r="K151" s="23">
        <v>17.100000000000001</v>
      </c>
      <c r="L151" t="str">
        <f t="shared" si="6"/>
        <v>Montserrat S6-6</v>
      </c>
      <c r="N151">
        <v>148</v>
      </c>
    </row>
    <row r="152" spans="2:14" ht="18.75" x14ac:dyDescent="0.3">
      <c r="B152" s="185" t="s">
        <v>686</v>
      </c>
      <c r="C152" s="184" t="s">
        <v>919</v>
      </c>
      <c r="D152" s="184" t="s">
        <v>831</v>
      </c>
      <c r="E152" s="183">
        <v>15</v>
      </c>
      <c r="F152" s="182"/>
      <c r="G152" s="23">
        <f t="shared" si="7"/>
        <v>447.44</v>
      </c>
      <c r="H152" s="23">
        <v>376</v>
      </c>
      <c r="I152" s="23">
        <f>H152*(1+VOLUMES!$S$369/100)</f>
        <v>376</v>
      </c>
      <c r="J152" s="181">
        <v>1</v>
      </c>
      <c r="K152" s="23">
        <v>17.100000000000001</v>
      </c>
      <c r="L152" t="str">
        <f t="shared" si="6"/>
        <v>Montserrat S6-6</v>
      </c>
      <c r="N152">
        <v>149</v>
      </c>
    </row>
    <row r="153" spans="2:14" ht="18.75" x14ac:dyDescent="0.3">
      <c r="B153" s="185" t="s">
        <v>685</v>
      </c>
      <c r="C153" s="184" t="s">
        <v>918</v>
      </c>
      <c r="D153" s="184" t="s">
        <v>833</v>
      </c>
      <c r="E153" s="183">
        <v>16</v>
      </c>
      <c r="F153" s="182"/>
      <c r="G153" s="23">
        <f t="shared" si="7"/>
        <v>579.53</v>
      </c>
      <c r="H153" s="23">
        <v>487</v>
      </c>
      <c r="I153" s="23">
        <f>H153*(1+VOLUMES!$S$369/100)</f>
        <v>487</v>
      </c>
      <c r="J153" s="181">
        <v>1</v>
      </c>
      <c r="K153" s="23">
        <v>23.400000000000002</v>
      </c>
      <c r="L153" t="str">
        <f t="shared" si="6"/>
        <v>Montserrat S6-7</v>
      </c>
      <c r="N153">
        <v>150</v>
      </c>
    </row>
    <row r="154" spans="2:14" ht="18.75" x14ac:dyDescent="0.3">
      <c r="B154" s="185" t="s">
        <v>684</v>
      </c>
      <c r="C154" s="184" t="s">
        <v>918</v>
      </c>
      <c r="D154" s="184" t="s">
        <v>831</v>
      </c>
      <c r="E154" s="183">
        <v>16</v>
      </c>
      <c r="F154" s="182"/>
      <c r="G154" s="23">
        <f t="shared" si="7"/>
        <v>629.51</v>
      </c>
      <c r="H154" s="23">
        <v>529</v>
      </c>
      <c r="I154" s="23">
        <f>H154*(1+VOLUMES!$S$369/100)</f>
        <v>529</v>
      </c>
      <c r="J154" s="181">
        <v>1</v>
      </c>
      <c r="K154" s="23">
        <v>23.400000000000002</v>
      </c>
      <c r="L154" t="str">
        <f t="shared" si="6"/>
        <v>Montserrat S6-7</v>
      </c>
      <c r="N154">
        <v>151</v>
      </c>
    </row>
    <row r="155" spans="2:14" ht="18.75" x14ac:dyDescent="0.3">
      <c r="B155" s="185" t="s">
        <v>683</v>
      </c>
      <c r="C155" s="184" t="s">
        <v>917</v>
      </c>
      <c r="D155" s="184" t="s">
        <v>833</v>
      </c>
      <c r="E155" s="183">
        <v>16</v>
      </c>
      <c r="F155" s="182"/>
      <c r="G155" s="23">
        <f t="shared" si="7"/>
        <v>579.53</v>
      </c>
      <c r="H155" s="23">
        <v>487</v>
      </c>
      <c r="I155" s="23">
        <f>H155*(1+VOLUMES!$S$369/100)</f>
        <v>487</v>
      </c>
      <c r="J155" s="181">
        <v>1</v>
      </c>
      <c r="K155" s="23">
        <v>23.400000000000002</v>
      </c>
      <c r="L155" t="str">
        <f t="shared" si="6"/>
        <v>Montserrat S6-8</v>
      </c>
      <c r="N155">
        <v>152</v>
      </c>
    </row>
    <row r="156" spans="2:14" ht="18.75" x14ac:dyDescent="0.3">
      <c r="B156" s="185" t="s">
        <v>682</v>
      </c>
      <c r="C156" s="184" t="s">
        <v>917</v>
      </c>
      <c r="D156" s="184" t="s">
        <v>831</v>
      </c>
      <c r="E156" s="183">
        <v>16</v>
      </c>
      <c r="F156" s="182"/>
      <c r="G156" s="23">
        <f t="shared" si="7"/>
        <v>629.51</v>
      </c>
      <c r="H156" s="23">
        <v>529</v>
      </c>
      <c r="I156" s="23">
        <f>H156*(1+VOLUMES!$S$369/100)</f>
        <v>529</v>
      </c>
      <c r="J156" s="181">
        <v>1</v>
      </c>
      <c r="K156" s="23">
        <v>23.400000000000002</v>
      </c>
      <c r="L156" t="str">
        <f t="shared" si="6"/>
        <v>Montserrat S6-8</v>
      </c>
      <c r="N156">
        <v>153</v>
      </c>
    </row>
    <row r="157" spans="2:14" ht="18.75" x14ac:dyDescent="0.3">
      <c r="B157" s="185" t="s">
        <v>681</v>
      </c>
      <c r="C157" s="184" t="s">
        <v>916</v>
      </c>
      <c r="D157" s="184" t="s">
        <v>833</v>
      </c>
      <c r="E157" s="183">
        <v>7</v>
      </c>
      <c r="F157" s="182"/>
      <c r="G157" s="23">
        <f t="shared" si="7"/>
        <v>108.28999999999999</v>
      </c>
      <c r="H157" s="23">
        <v>91</v>
      </c>
      <c r="I157" s="23">
        <f>H157*(1+VOLUMES!$S$369/100)</f>
        <v>91</v>
      </c>
      <c r="J157" s="181">
        <v>1</v>
      </c>
      <c r="K157" s="23">
        <v>3</v>
      </c>
      <c r="L157" t="str">
        <f t="shared" si="6"/>
        <v>Arcoiris S7-1</v>
      </c>
      <c r="N157">
        <v>154</v>
      </c>
    </row>
    <row r="158" spans="2:14" ht="18.75" x14ac:dyDescent="0.3">
      <c r="B158" s="185" t="s">
        <v>680</v>
      </c>
      <c r="C158" s="184" t="s">
        <v>916</v>
      </c>
      <c r="D158" s="184" t="s">
        <v>831</v>
      </c>
      <c r="E158" s="183">
        <v>7</v>
      </c>
      <c r="F158" s="182"/>
      <c r="G158" s="23">
        <f t="shared" si="7"/>
        <v>114.24</v>
      </c>
      <c r="H158" s="23">
        <v>96</v>
      </c>
      <c r="I158" s="23">
        <f>H158*(1+VOLUMES!$S$369/100)</f>
        <v>96</v>
      </c>
      <c r="J158" s="181">
        <v>1</v>
      </c>
      <c r="K158" s="23">
        <v>3</v>
      </c>
      <c r="L158" t="str">
        <f t="shared" si="6"/>
        <v>Arcoiris S7-1</v>
      </c>
      <c r="N158">
        <v>155</v>
      </c>
    </row>
    <row r="159" spans="2:14" ht="18.75" x14ac:dyDescent="0.3">
      <c r="B159" s="185" t="s">
        <v>679</v>
      </c>
      <c r="C159" s="184" t="s">
        <v>915</v>
      </c>
      <c r="D159" s="184" t="s">
        <v>833</v>
      </c>
      <c r="E159" s="183">
        <v>7</v>
      </c>
      <c r="F159" s="182"/>
      <c r="G159" s="23">
        <f t="shared" si="7"/>
        <v>108.28999999999999</v>
      </c>
      <c r="H159" s="23">
        <v>91</v>
      </c>
      <c r="I159" s="23">
        <f>H159*(1+VOLUMES!$S$369/100)</f>
        <v>91</v>
      </c>
      <c r="J159" s="181">
        <v>1</v>
      </c>
      <c r="K159" s="23">
        <v>3</v>
      </c>
      <c r="L159" t="str">
        <f t="shared" si="6"/>
        <v>Arcoiris S7-2</v>
      </c>
      <c r="N159">
        <v>156</v>
      </c>
    </row>
    <row r="160" spans="2:14" ht="18.75" x14ac:dyDescent="0.3">
      <c r="B160" s="185" t="s">
        <v>678</v>
      </c>
      <c r="C160" s="184" t="s">
        <v>915</v>
      </c>
      <c r="D160" s="184" t="s">
        <v>831</v>
      </c>
      <c r="E160" s="183">
        <v>7</v>
      </c>
      <c r="F160" s="182"/>
      <c r="G160" s="23">
        <f t="shared" si="7"/>
        <v>114.24</v>
      </c>
      <c r="H160" s="23">
        <v>96</v>
      </c>
      <c r="I160" s="23">
        <f>H160*(1+VOLUMES!$S$369/100)</f>
        <v>96</v>
      </c>
      <c r="J160" s="181">
        <v>1</v>
      </c>
      <c r="K160" s="23">
        <v>3</v>
      </c>
      <c r="L160" t="str">
        <f t="shared" si="6"/>
        <v>Arcoiris S7-2</v>
      </c>
      <c r="N160">
        <v>157</v>
      </c>
    </row>
    <row r="161" spans="2:14" ht="18.75" x14ac:dyDescent="0.3">
      <c r="B161" s="185" t="s">
        <v>677</v>
      </c>
      <c r="C161" s="184" t="s">
        <v>914</v>
      </c>
      <c r="D161" s="184" t="s">
        <v>833</v>
      </c>
      <c r="E161" s="183">
        <v>10</v>
      </c>
      <c r="F161" s="182"/>
      <c r="G161" s="23">
        <f t="shared" si="7"/>
        <v>202.29999999999998</v>
      </c>
      <c r="H161" s="23">
        <v>170</v>
      </c>
      <c r="I161" s="23">
        <f>H161*(1+VOLUMES!$S$369/100)</f>
        <v>170</v>
      </c>
      <c r="J161" s="181">
        <v>1</v>
      </c>
      <c r="K161" s="23">
        <v>6.8</v>
      </c>
      <c r="L161" t="str">
        <f t="shared" si="6"/>
        <v>Arcoiris S7-3</v>
      </c>
      <c r="N161">
        <v>158</v>
      </c>
    </row>
    <row r="162" spans="2:14" ht="18.75" x14ac:dyDescent="0.3">
      <c r="B162" s="185" t="s">
        <v>676</v>
      </c>
      <c r="C162" s="184" t="s">
        <v>914</v>
      </c>
      <c r="D162" s="184" t="s">
        <v>831</v>
      </c>
      <c r="E162" s="183">
        <v>10</v>
      </c>
      <c r="F162" s="182"/>
      <c r="G162" s="23">
        <f t="shared" si="7"/>
        <v>216.57999999999998</v>
      </c>
      <c r="H162" s="23">
        <v>182</v>
      </c>
      <c r="I162" s="23">
        <f>H162*(1+VOLUMES!$S$369/100)</f>
        <v>182</v>
      </c>
      <c r="J162" s="181">
        <v>1</v>
      </c>
      <c r="K162" s="23">
        <v>6.8</v>
      </c>
      <c r="L162" t="str">
        <f t="shared" si="6"/>
        <v>Arcoiris S7-3</v>
      </c>
      <c r="N162">
        <v>159</v>
      </c>
    </row>
    <row r="163" spans="2:14" ht="18.75" x14ac:dyDescent="0.3">
      <c r="B163" s="185" t="s">
        <v>675</v>
      </c>
      <c r="C163" s="184" t="s">
        <v>913</v>
      </c>
      <c r="D163" s="184" t="s">
        <v>833</v>
      </c>
      <c r="E163" s="183">
        <v>10</v>
      </c>
      <c r="F163" s="182"/>
      <c r="G163" s="23">
        <f t="shared" si="7"/>
        <v>202.29999999999998</v>
      </c>
      <c r="H163" s="23">
        <v>170</v>
      </c>
      <c r="I163" s="23">
        <f>H163*(1+VOLUMES!$S$369/100)</f>
        <v>170</v>
      </c>
      <c r="J163" s="181">
        <v>1</v>
      </c>
      <c r="K163" s="23">
        <v>6.8</v>
      </c>
      <c r="L163" t="str">
        <f t="shared" si="6"/>
        <v>Arcoiris S7-4</v>
      </c>
      <c r="N163">
        <v>160</v>
      </c>
    </row>
    <row r="164" spans="2:14" ht="18.75" x14ac:dyDescent="0.3">
      <c r="B164" s="185" t="s">
        <v>674</v>
      </c>
      <c r="C164" s="184" t="s">
        <v>913</v>
      </c>
      <c r="D164" s="184" t="s">
        <v>831</v>
      </c>
      <c r="E164" s="183">
        <v>10</v>
      </c>
      <c r="F164" s="182"/>
      <c r="G164" s="23">
        <f t="shared" si="7"/>
        <v>216.57999999999998</v>
      </c>
      <c r="H164" s="23">
        <v>182</v>
      </c>
      <c r="I164" s="23">
        <f>H164*(1+VOLUMES!$S$369/100)</f>
        <v>182</v>
      </c>
      <c r="J164" s="181">
        <v>1</v>
      </c>
      <c r="K164" s="23">
        <v>6.8</v>
      </c>
      <c r="L164" t="str">
        <f t="shared" si="6"/>
        <v>Arcoiris S7-4</v>
      </c>
      <c r="N164">
        <v>161</v>
      </c>
    </row>
    <row r="165" spans="2:14" ht="18.75" x14ac:dyDescent="0.3">
      <c r="B165" s="185" t="s">
        <v>673</v>
      </c>
      <c r="C165" s="184" t="s">
        <v>912</v>
      </c>
      <c r="D165" s="184" t="s">
        <v>833</v>
      </c>
      <c r="E165" s="183">
        <v>14</v>
      </c>
      <c r="F165" s="182"/>
      <c r="G165" s="23">
        <f t="shared" si="7"/>
        <v>320.11</v>
      </c>
      <c r="H165" s="23">
        <v>269</v>
      </c>
      <c r="I165" s="23">
        <f>H165*(1+VOLUMES!$S$369/100)</f>
        <v>269</v>
      </c>
      <c r="J165" s="181">
        <v>1</v>
      </c>
      <c r="K165" s="23">
        <v>11.9</v>
      </c>
      <c r="L165" t="str">
        <f t="shared" si="6"/>
        <v>Arcoiris S7-5</v>
      </c>
      <c r="N165">
        <v>162</v>
      </c>
    </row>
    <row r="166" spans="2:14" ht="18.75" x14ac:dyDescent="0.3">
      <c r="B166" s="185" t="s">
        <v>672</v>
      </c>
      <c r="C166" s="184" t="s">
        <v>912</v>
      </c>
      <c r="D166" s="184" t="s">
        <v>831</v>
      </c>
      <c r="E166" s="183">
        <v>14</v>
      </c>
      <c r="F166" s="182"/>
      <c r="G166" s="23">
        <f t="shared" si="7"/>
        <v>340.34</v>
      </c>
      <c r="H166" s="23">
        <v>286</v>
      </c>
      <c r="I166" s="23">
        <f>H166*(1+VOLUMES!$S$369/100)</f>
        <v>286</v>
      </c>
      <c r="J166" s="181">
        <v>1</v>
      </c>
      <c r="K166" s="23">
        <v>11.9</v>
      </c>
      <c r="L166" t="str">
        <f t="shared" si="6"/>
        <v>Arcoiris S7-5</v>
      </c>
      <c r="N166">
        <v>163</v>
      </c>
    </row>
    <row r="167" spans="2:14" ht="18.75" x14ac:dyDescent="0.3">
      <c r="B167" s="185" t="s">
        <v>671</v>
      </c>
      <c r="C167" s="184" t="s">
        <v>911</v>
      </c>
      <c r="D167" s="184" t="s">
        <v>833</v>
      </c>
      <c r="E167" s="183">
        <v>14</v>
      </c>
      <c r="F167" s="182"/>
      <c r="G167" s="23">
        <f t="shared" si="7"/>
        <v>320.11</v>
      </c>
      <c r="H167" s="23">
        <v>269</v>
      </c>
      <c r="I167" s="23">
        <f>H167*(1+VOLUMES!$S$369/100)</f>
        <v>269</v>
      </c>
      <c r="J167" s="181">
        <v>1</v>
      </c>
      <c r="K167" s="23">
        <v>11.9</v>
      </c>
      <c r="L167" t="str">
        <f t="shared" si="6"/>
        <v>Arcoiris S7-6</v>
      </c>
      <c r="N167">
        <v>164</v>
      </c>
    </row>
    <row r="168" spans="2:14" ht="18.75" x14ac:dyDescent="0.3">
      <c r="B168" s="185" t="s">
        <v>670</v>
      </c>
      <c r="C168" s="184" t="s">
        <v>911</v>
      </c>
      <c r="D168" s="184" t="s">
        <v>831</v>
      </c>
      <c r="E168" s="183">
        <v>14</v>
      </c>
      <c r="F168" s="182"/>
      <c r="G168" s="23">
        <f t="shared" si="7"/>
        <v>340.34</v>
      </c>
      <c r="H168" s="23">
        <v>286</v>
      </c>
      <c r="I168" s="23">
        <f>H168*(1+VOLUMES!$S$369/100)</f>
        <v>286</v>
      </c>
      <c r="J168" s="181">
        <v>1</v>
      </c>
      <c r="K168" s="23">
        <v>11.9</v>
      </c>
      <c r="L168" t="str">
        <f t="shared" si="6"/>
        <v>Arcoiris S7-6</v>
      </c>
      <c r="N168">
        <v>165</v>
      </c>
    </row>
    <row r="169" spans="2:14" ht="18.75" x14ac:dyDescent="0.3">
      <c r="B169" s="185" t="s">
        <v>669</v>
      </c>
      <c r="C169" s="184" t="s">
        <v>910</v>
      </c>
      <c r="D169" s="184" t="s">
        <v>833</v>
      </c>
      <c r="E169" s="183">
        <v>15</v>
      </c>
      <c r="F169" s="182"/>
      <c r="G169" s="23">
        <f t="shared" si="7"/>
        <v>454.58</v>
      </c>
      <c r="H169" s="23">
        <v>382</v>
      </c>
      <c r="I169" s="23">
        <f>H169*(1+VOLUMES!$S$369/100)</f>
        <v>382</v>
      </c>
      <c r="J169" s="181">
        <v>1</v>
      </c>
      <c r="K169" s="23">
        <v>18</v>
      </c>
      <c r="L169" t="str">
        <f t="shared" si="6"/>
        <v>Arcoiris S7-7</v>
      </c>
      <c r="N169">
        <v>166</v>
      </c>
    </row>
    <row r="170" spans="2:14" ht="18.75" x14ac:dyDescent="0.3">
      <c r="B170" s="185" t="s">
        <v>668</v>
      </c>
      <c r="C170" s="184" t="s">
        <v>910</v>
      </c>
      <c r="D170" s="184" t="s">
        <v>831</v>
      </c>
      <c r="E170" s="183">
        <v>15</v>
      </c>
      <c r="F170" s="182"/>
      <c r="G170" s="23">
        <f t="shared" si="7"/>
        <v>491.46999999999997</v>
      </c>
      <c r="H170" s="23">
        <v>413</v>
      </c>
      <c r="I170" s="23">
        <f>H170*(1+VOLUMES!$S$369/100)</f>
        <v>413</v>
      </c>
      <c r="J170" s="181">
        <v>1</v>
      </c>
      <c r="K170" s="23">
        <v>18</v>
      </c>
      <c r="L170" t="str">
        <f t="shared" si="6"/>
        <v>Arcoiris S7-7</v>
      </c>
      <c r="N170">
        <v>167</v>
      </c>
    </row>
    <row r="171" spans="2:14" ht="18.75" x14ac:dyDescent="0.3">
      <c r="B171" s="185" t="s">
        <v>667</v>
      </c>
      <c r="C171" s="184" t="s">
        <v>909</v>
      </c>
      <c r="D171" s="184" t="s">
        <v>833</v>
      </c>
      <c r="E171" s="183">
        <v>15</v>
      </c>
      <c r="F171" s="182"/>
      <c r="G171" s="23">
        <f t="shared" si="7"/>
        <v>454.58</v>
      </c>
      <c r="H171" s="23">
        <v>382</v>
      </c>
      <c r="I171" s="23">
        <f>H171*(1+VOLUMES!$S$369/100)</f>
        <v>382</v>
      </c>
      <c r="J171" s="181">
        <v>1</v>
      </c>
      <c r="K171" s="23">
        <v>18</v>
      </c>
      <c r="L171" t="str">
        <f t="shared" si="6"/>
        <v>Arcoiris S7-8</v>
      </c>
      <c r="N171">
        <v>168</v>
      </c>
    </row>
    <row r="172" spans="2:14" ht="18.75" x14ac:dyDescent="0.3">
      <c r="B172" s="185" t="s">
        <v>666</v>
      </c>
      <c r="C172" s="184" t="s">
        <v>909</v>
      </c>
      <c r="D172" s="184" t="s">
        <v>831</v>
      </c>
      <c r="E172" s="183">
        <v>15</v>
      </c>
      <c r="F172" s="182"/>
      <c r="G172" s="23">
        <f t="shared" si="7"/>
        <v>491.46999999999997</v>
      </c>
      <c r="H172" s="23">
        <v>413</v>
      </c>
      <c r="I172" s="23">
        <f>H172*(1+VOLUMES!$S$369/100)</f>
        <v>413</v>
      </c>
      <c r="J172" s="181">
        <v>1</v>
      </c>
      <c r="K172" s="23">
        <v>18</v>
      </c>
      <c r="L172" t="str">
        <f t="shared" si="6"/>
        <v>Arcoiris S7-8</v>
      </c>
      <c r="N172">
        <v>169</v>
      </c>
    </row>
    <row r="173" spans="2:14" ht="18.75" x14ac:dyDescent="0.3">
      <c r="B173" s="185" t="s">
        <v>665</v>
      </c>
      <c r="C173" s="184" t="s">
        <v>908</v>
      </c>
      <c r="D173" s="184" t="s">
        <v>833</v>
      </c>
      <c r="E173" s="183">
        <v>4</v>
      </c>
      <c r="F173" s="182"/>
      <c r="G173" s="23">
        <f t="shared" si="7"/>
        <v>61.879999999999995</v>
      </c>
      <c r="H173" s="23">
        <v>52</v>
      </c>
      <c r="I173" s="23">
        <f>H173*(1+VOLUMES!$S$369/100)</f>
        <v>52</v>
      </c>
      <c r="J173" s="181">
        <v>1</v>
      </c>
      <c r="K173" s="23">
        <v>1.2000000000000002</v>
      </c>
      <c r="L173" t="str">
        <f t="shared" si="6"/>
        <v>Spider S8-1</v>
      </c>
      <c r="N173">
        <v>170</v>
      </c>
    </row>
    <row r="174" spans="2:14" ht="18.75" x14ac:dyDescent="0.3">
      <c r="B174" s="185" t="s">
        <v>664</v>
      </c>
      <c r="C174" s="184" t="s">
        <v>907</v>
      </c>
      <c r="D174" s="184" t="s">
        <v>833</v>
      </c>
      <c r="E174" s="183">
        <v>4</v>
      </c>
      <c r="F174" s="182"/>
      <c r="G174" s="23">
        <f t="shared" si="7"/>
        <v>61.879999999999995</v>
      </c>
      <c r="H174" s="23">
        <v>52</v>
      </c>
      <c r="I174" s="23">
        <f>H174*(1+VOLUMES!$S$369/100)</f>
        <v>52</v>
      </c>
      <c r="J174" s="181">
        <v>1</v>
      </c>
      <c r="K174" s="23">
        <v>1.2000000000000002</v>
      </c>
      <c r="L174" t="str">
        <f t="shared" si="6"/>
        <v>Spider S8-2</v>
      </c>
      <c r="N174">
        <v>171</v>
      </c>
    </row>
    <row r="175" spans="2:14" ht="18.75" x14ac:dyDescent="0.3">
      <c r="B175" s="185" t="s">
        <v>663</v>
      </c>
      <c r="C175" s="184" t="s">
        <v>906</v>
      </c>
      <c r="D175" s="184" t="s">
        <v>833</v>
      </c>
      <c r="E175" s="183">
        <v>5</v>
      </c>
      <c r="F175" s="182"/>
      <c r="G175" s="23">
        <f t="shared" si="7"/>
        <v>82.11</v>
      </c>
      <c r="H175" s="23">
        <v>69</v>
      </c>
      <c r="I175" s="23">
        <f>H175*(1+VOLUMES!$S$369/100)</f>
        <v>69</v>
      </c>
      <c r="J175" s="181">
        <v>1</v>
      </c>
      <c r="K175" s="23">
        <v>2.3000000000000003</v>
      </c>
      <c r="L175" t="str">
        <f t="shared" si="6"/>
        <v>Spider S8-3</v>
      </c>
      <c r="N175">
        <v>172</v>
      </c>
    </row>
    <row r="176" spans="2:14" ht="18.75" x14ac:dyDescent="0.3">
      <c r="B176" s="185" t="s">
        <v>662</v>
      </c>
      <c r="C176" s="184" t="s">
        <v>905</v>
      </c>
      <c r="D176" s="184" t="s">
        <v>833</v>
      </c>
      <c r="E176" s="183">
        <v>5</v>
      </c>
      <c r="F176" s="182"/>
      <c r="G176" s="23">
        <f t="shared" si="7"/>
        <v>82.11</v>
      </c>
      <c r="H176" s="23">
        <v>69</v>
      </c>
      <c r="I176" s="23">
        <f>H176*(1+VOLUMES!$S$369/100)</f>
        <v>69</v>
      </c>
      <c r="J176" s="181">
        <v>1</v>
      </c>
      <c r="K176" s="23">
        <v>2.3000000000000003</v>
      </c>
      <c r="L176" t="str">
        <f t="shared" si="6"/>
        <v>Spider S8-4</v>
      </c>
      <c r="N176">
        <v>173</v>
      </c>
    </row>
    <row r="177" spans="2:14" ht="18.75" x14ac:dyDescent="0.3">
      <c r="B177" s="185" t="s">
        <v>661</v>
      </c>
      <c r="C177" s="184" t="s">
        <v>904</v>
      </c>
      <c r="D177" s="184" t="s">
        <v>833</v>
      </c>
      <c r="E177" s="183">
        <v>10</v>
      </c>
      <c r="F177" s="182"/>
      <c r="G177" s="23">
        <f t="shared" si="7"/>
        <v>178.5</v>
      </c>
      <c r="H177" s="23">
        <v>150</v>
      </c>
      <c r="I177" s="23">
        <f>H177*(1+VOLUMES!$S$369/100)</f>
        <v>150</v>
      </c>
      <c r="J177" s="181">
        <v>1</v>
      </c>
      <c r="K177" s="23">
        <v>5.8999999999999995</v>
      </c>
      <c r="L177" t="str">
        <f t="shared" si="6"/>
        <v>Spider S8-5</v>
      </c>
      <c r="N177">
        <v>174</v>
      </c>
    </row>
    <row r="178" spans="2:14" ht="18.75" x14ac:dyDescent="0.3">
      <c r="B178" s="185" t="s">
        <v>660</v>
      </c>
      <c r="C178" s="184" t="s">
        <v>904</v>
      </c>
      <c r="D178" s="184" t="s">
        <v>831</v>
      </c>
      <c r="E178" s="183">
        <v>10</v>
      </c>
      <c r="F178" s="182"/>
      <c r="G178" s="23">
        <f t="shared" si="7"/>
        <v>185.64</v>
      </c>
      <c r="H178" s="23">
        <v>156</v>
      </c>
      <c r="I178" s="23">
        <f>H178*(1+VOLUMES!$S$369/100)</f>
        <v>156</v>
      </c>
      <c r="J178" s="181">
        <v>1</v>
      </c>
      <c r="K178" s="23">
        <v>5.8999999999999995</v>
      </c>
      <c r="L178" t="str">
        <f t="shared" si="6"/>
        <v>Spider S8-5</v>
      </c>
      <c r="N178">
        <v>175</v>
      </c>
    </row>
    <row r="179" spans="2:14" ht="18.75" x14ac:dyDescent="0.3">
      <c r="B179" s="185" t="s">
        <v>659</v>
      </c>
      <c r="C179" s="184" t="s">
        <v>903</v>
      </c>
      <c r="D179" s="184" t="s">
        <v>833</v>
      </c>
      <c r="E179" s="183">
        <v>10</v>
      </c>
      <c r="F179" s="182"/>
      <c r="G179" s="23">
        <f t="shared" si="7"/>
        <v>178.5</v>
      </c>
      <c r="H179" s="23">
        <v>150</v>
      </c>
      <c r="I179" s="23">
        <f>H179*(1+VOLUMES!$S$369/100)</f>
        <v>150</v>
      </c>
      <c r="J179" s="181">
        <v>1</v>
      </c>
      <c r="K179" s="23">
        <v>5.8999999999999995</v>
      </c>
      <c r="L179" t="str">
        <f t="shared" si="6"/>
        <v>Spider S8-6</v>
      </c>
      <c r="N179">
        <v>176</v>
      </c>
    </row>
    <row r="180" spans="2:14" ht="18.75" x14ac:dyDescent="0.3">
      <c r="B180" s="185" t="s">
        <v>658</v>
      </c>
      <c r="C180" s="184" t="s">
        <v>903</v>
      </c>
      <c r="D180" s="184" t="s">
        <v>831</v>
      </c>
      <c r="E180" s="183">
        <v>10</v>
      </c>
      <c r="F180" s="182"/>
      <c r="G180" s="23">
        <f t="shared" si="7"/>
        <v>185.64</v>
      </c>
      <c r="H180" s="23">
        <v>156</v>
      </c>
      <c r="I180" s="23">
        <f>H180*(1+VOLUMES!$S$369/100)</f>
        <v>156</v>
      </c>
      <c r="J180" s="181">
        <v>1</v>
      </c>
      <c r="K180" s="23">
        <v>5.8999999999999995</v>
      </c>
      <c r="L180" t="str">
        <f t="shared" si="6"/>
        <v>Spider S8-6</v>
      </c>
      <c r="N180">
        <v>177</v>
      </c>
    </row>
    <row r="181" spans="2:14" ht="18.75" x14ac:dyDescent="0.3">
      <c r="B181" s="185" t="s">
        <v>657</v>
      </c>
      <c r="C181" s="184" t="s">
        <v>902</v>
      </c>
      <c r="D181" s="184" t="s">
        <v>833</v>
      </c>
      <c r="E181" s="183">
        <v>15</v>
      </c>
      <c r="F181" s="182"/>
      <c r="G181" s="23">
        <f t="shared" si="7"/>
        <v>352.24</v>
      </c>
      <c r="H181" s="23">
        <v>296</v>
      </c>
      <c r="I181" s="23">
        <f>H181*(1+VOLUMES!$S$369/100)</f>
        <v>296</v>
      </c>
      <c r="J181" s="181">
        <v>1</v>
      </c>
      <c r="K181" s="23">
        <v>13.799999999999999</v>
      </c>
      <c r="L181" t="str">
        <f t="shared" si="6"/>
        <v>Spider S8-7</v>
      </c>
      <c r="N181">
        <v>178</v>
      </c>
    </row>
    <row r="182" spans="2:14" ht="18.75" x14ac:dyDescent="0.3">
      <c r="B182" s="185" t="s">
        <v>656</v>
      </c>
      <c r="C182" s="184" t="s">
        <v>902</v>
      </c>
      <c r="D182" s="184" t="s">
        <v>831</v>
      </c>
      <c r="E182" s="183">
        <v>15</v>
      </c>
      <c r="F182" s="182"/>
      <c r="G182" s="23">
        <f t="shared" si="7"/>
        <v>373.65999999999997</v>
      </c>
      <c r="H182" s="23">
        <v>314</v>
      </c>
      <c r="I182" s="23">
        <f>H182*(1+VOLUMES!$S$369/100)</f>
        <v>314</v>
      </c>
      <c r="J182" s="181">
        <v>1</v>
      </c>
      <c r="K182" s="23">
        <v>13.799999999999999</v>
      </c>
      <c r="L182" t="str">
        <f t="shared" si="6"/>
        <v>Spider S8-7</v>
      </c>
      <c r="N182">
        <v>179</v>
      </c>
    </row>
    <row r="183" spans="2:14" ht="18.75" x14ac:dyDescent="0.3">
      <c r="B183" s="185" t="s">
        <v>655</v>
      </c>
      <c r="C183" s="184" t="s">
        <v>901</v>
      </c>
      <c r="D183" s="184" t="s">
        <v>833</v>
      </c>
      <c r="E183" s="183">
        <v>15</v>
      </c>
      <c r="F183" s="182"/>
      <c r="G183" s="23">
        <f t="shared" si="7"/>
        <v>352.24</v>
      </c>
      <c r="H183" s="23">
        <v>296</v>
      </c>
      <c r="I183" s="23">
        <f>H183*(1+VOLUMES!$S$369/100)</f>
        <v>296</v>
      </c>
      <c r="J183" s="181">
        <v>1</v>
      </c>
      <c r="K183" s="23">
        <v>13.799999999999999</v>
      </c>
      <c r="L183" t="str">
        <f t="shared" si="6"/>
        <v>Spider S8-8</v>
      </c>
      <c r="N183">
        <v>180</v>
      </c>
    </row>
    <row r="184" spans="2:14" ht="18.75" x14ac:dyDescent="0.3">
      <c r="B184" s="185" t="s">
        <v>654</v>
      </c>
      <c r="C184" s="184" t="s">
        <v>901</v>
      </c>
      <c r="D184" s="184" t="s">
        <v>831</v>
      </c>
      <c r="E184" s="183">
        <v>15</v>
      </c>
      <c r="F184" s="182"/>
      <c r="G184" s="23">
        <f t="shared" si="7"/>
        <v>373.65999999999997</v>
      </c>
      <c r="H184" s="23">
        <v>314</v>
      </c>
      <c r="I184" s="23">
        <f>H184*(1+VOLUMES!$S$369/100)</f>
        <v>314</v>
      </c>
      <c r="J184" s="181">
        <v>1</v>
      </c>
      <c r="K184" s="23">
        <v>13.799999999999999</v>
      </c>
      <c r="L184" t="str">
        <f t="shared" si="6"/>
        <v>Spider S8-8</v>
      </c>
      <c r="N184">
        <v>181</v>
      </c>
    </row>
    <row r="185" spans="2:14" ht="18.75" x14ac:dyDescent="0.3">
      <c r="B185" s="185" t="s">
        <v>653</v>
      </c>
      <c r="C185" s="184" t="s">
        <v>900</v>
      </c>
      <c r="D185" s="184" t="s">
        <v>833</v>
      </c>
      <c r="E185" s="183">
        <v>4</v>
      </c>
      <c r="F185" s="182"/>
      <c r="G185" s="23">
        <f t="shared" si="7"/>
        <v>57.12</v>
      </c>
      <c r="H185" s="23">
        <v>48</v>
      </c>
      <c r="I185" s="23">
        <f>H185*(1+VOLUMES!$S$369/100)</f>
        <v>48</v>
      </c>
      <c r="J185" s="181">
        <v>1</v>
      </c>
      <c r="K185" s="23">
        <v>1.6</v>
      </c>
      <c r="L185" t="str">
        <f t="shared" si="6"/>
        <v>Aire30 S9-1</v>
      </c>
      <c r="N185">
        <v>182</v>
      </c>
    </row>
    <row r="186" spans="2:14" ht="18.75" x14ac:dyDescent="0.3">
      <c r="B186" s="185" t="s">
        <v>652</v>
      </c>
      <c r="C186" s="184" t="s">
        <v>900</v>
      </c>
      <c r="D186" s="184" t="s">
        <v>831</v>
      </c>
      <c r="E186" s="183">
        <v>4</v>
      </c>
      <c r="F186" s="182"/>
      <c r="G186" s="23">
        <f t="shared" si="7"/>
        <v>59.5</v>
      </c>
      <c r="H186" s="23">
        <v>50</v>
      </c>
      <c r="I186" s="23">
        <f>H186*(1+VOLUMES!$S$369/100)</f>
        <v>50</v>
      </c>
      <c r="J186" s="181">
        <v>1</v>
      </c>
      <c r="K186" s="23">
        <v>1.6</v>
      </c>
      <c r="L186" t="str">
        <f t="shared" si="6"/>
        <v>Aire30 S9-1</v>
      </c>
      <c r="N186">
        <v>183</v>
      </c>
    </row>
    <row r="187" spans="2:14" ht="18.75" x14ac:dyDescent="0.3">
      <c r="B187" s="185" t="s">
        <v>651</v>
      </c>
      <c r="C187" s="184" t="s">
        <v>899</v>
      </c>
      <c r="D187" s="184" t="s">
        <v>833</v>
      </c>
      <c r="E187" s="183">
        <v>4</v>
      </c>
      <c r="F187" s="182"/>
      <c r="G187" s="23">
        <f t="shared" si="7"/>
        <v>57.12</v>
      </c>
      <c r="H187" s="23">
        <v>48</v>
      </c>
      <c r="I187" s="23">
        <f>H187*(1+VOLUMES!$S$369/100)</f>
        <v>48</v>
      </c>
      <c r="J187" s="181">
        <v>1</v>
      </c>
      <c r="K187" s="23">
        <v>1.6</v>
      </c>
      <c r="L187" t="str">
        <f t="shared" si="6"/>
        <v>Aire30 S9-2</v>
      </c>
      <c r="N187">
        <v>184</v>
      </c>
    </row>
    <row r="188" spans="2:14" ht="18.75" x14ac:dyDescent="0.3">
      <c r="B188" s="185" t="s">
        <v>650</v>
      </c>
      <c r="C188" s="184" t="s">
        <v>899</v>
      </c>
      <c r="D188" s="184" t="s">
        <v>831</v>
      </c>
      <c r="E188" s="183">
        <v>4</v>
      </c>
      <c r="F188" s="182"/>
      <c r="G188" s="23">
        <f t="shared" si="7"/>
        <v>59.5</v>
      </c>
      <c r="H188" s="23">
        <v>50</v>
      </c>
      <c r="I188" s="23">
        <f>H188*(1+VOLUMES!$S$369/100)</f>
        <v>50</v>
      </c>
      <c r="J188" s="181">
        <v>1</v>
      </c>
      <c r="K188" s="23">
        <v>1.6</v>
      </c>
      <c r="L188" t="str">
        <f t="shared" si="6"/>
        <v>Aire30 S9-2</v>
      </c>
      <c r="N188">
        <v>185</v>
      </c>
    </row>
    <row r="189" spans="2:14" ht="18.75" x14ac:dyDescent="0.3">
      <c r="B189" s="185" t="s">
        <v>649</v>
      </c>
      <c r="C189" s="184" t="s">
        <v>898</v>
      </c>
      <c r="D189" s="184" t="s">
        <v>833</v>
      </c>
      <c r="E189" s="183">
        <v>4</v>
      </c>
      <c r="F189" s="182"/>
      <c r="G189" s="23">
        <f t="shared" si="7"/>
        <v>63.07</v>
      </c>
      <c r="H189" s="23">
        <v>53</v>
      </c>
      <c r="I189" s="23">
        <f>H189*(1+VOLUMES!$S$369/100)</f>
        <v>53</v>
      </c>
      <c r="J189" s="181">
        <v>1</v>
      </c>
      <c r="K189" s="23">
        <v>1.7000000000000002</v>
      </c>
      <c r="L189" t="str">
        <f t="shared" si="6"/>
        <v>Aire30 S9-3</v>
      </c>
      <c r="N189">
        <v>186</v>
      </c>
    </row>
    <row r="190" spans="2:14" ht="18.75" x14ac:dyDescent="0.3">
      <c r="B190" s="185" t="s">
        <v>648</v>
      </c>
      <c r="C190" s="184" t="s">
        <v>898</v>
      </c>
      <c r="D190" s="184" t="s">
        <v>831</v>
      </c>
      <c r="E190" s="183">
        <v>4</v>
      </c>
      <c r="F190" s="182"/>
      <c r="G190" s="23">
        <f t="shared" si="7"/>
        <v>65.45</v>
      </c>
      <c r="H190" s="23">
        <v>55</v>
      </c>
      <c r="I190" s="23">
        <f>H190*(1+VOLUMES!$S$369/100)</f>
        <v>55</v>
      </c>
      <c r="J190" s="181">
        <v>1</v>
      </c>
      <c r="K190" s="23">
        <v>1.7000000000000002</v>
      </c>
      <c r="L190" t="str">
        <f t="shared" si="6"/>
        <v>Aire30 S9-3</v>
      </c>
      <c r="N190">
        <v>187</v>
      </c>
    </row>
    <row r="191" spans="2:14" ht="18.75" x14ac:dyDescent="0.3">
      <c r="B191" s="185" t="s">
        <v>647</v>
      </c>
      <c r="C191" s="184" t="s">
        <v>897</v>
      </c>
      <c r="D191" s="184" t="s">
        <v>833</v>
      </c>
      <c r="E191" s="183">
        <v>4</v>
      </c>
      <c r="F191" s="182"/>
      <c r="G191" s="23">
        <f t="shared" si="7"/>
        <v>63.07</v>
      </c>
      <c r="H191" s="23">
        <v>53</v>
      </c>
      <c r="I191" s="23">
        <f>H191*(1+VOLUMES!$S$369/100)</f>
        <v>53</v>
      </c>
      <c r="J191" s="181">
        <v>1</v>
      </c>
      <c r="K191" s="23">
        <v>1.7000000000000002</v>
      </c>
      <c r="L191" t="str">
        <f t="shared" si="6"/>
        <v>Aire30 S9-4</v>
      </c>
      <c r="N191">
        <v>188</v>
      </c>
    </row>
    <row r="192" spans="2:14" ht="18.75" x14ac:dyDescent="0.3">
      <c r="B192" s="185" t="s">
        <v>646</v>
      </c>
      <c r="C192" s="184" t="s">
        <v>897</v>
      </c>
      <c r="D192" s="184" t="s">
        <v>831</v>
      </c>
      <c r="E192" s="183">
        <v>4</v>
      </c>
      <c r="F192" s="182"/>
      <c r="G192" s="23">
        <f t="shared" si="7"/>
        <v>65.45</v>
      </c>
      <c r="H192" s="23">
        <v>55</v>
      </c>
      <c r="I192" s="23">
        <f>H192*(1+VOLUMES!$S$369/100)</f>
        <v>55</v>
      </c>
      <c r="J192" s="181">
        <v>1</v>
      </c>
      <c r="K192" s="23">
        <v>1.7000000000000002</v>
      </c>
      <c r="L192" t="str">
        <f t="shared" si="6"/>
        <v>Aire30 S9-4</v>
      </c>
      <c r="N192">
        <v>189</v>
      </c>
    </row>
    <row r="193" spans="2:14" ht="18.75" x14ac:dyDescent="0.3">
      <c r="B193" s="185" t="s">
        <v>645</v>
      </c>
      <c r="C193" s="184" t="s">
        <v>896</v>
      </c>
      <c r="D193" s="184" t="s">
        <v>833</v>
      </c>
      <c r="E193" s="183">
        <v>4</v>
      </c>
      <c r="F193" s="182"/>
      <c r="G193" s="23">
        <f t="shared" si="7"/>
        <v>64.259999999999991</v>
      </c>
      <c r="H193" s="23">
        <v>54</v>
      </c>
      <c r="I193" s="23">
        <f>H193*(1+VOLUMES!$S$369/100)</f>
        <v>54</v>
      </c>
      <c r="J193" s="181">
        <v>1</v>
      </c>
      <c r="K193" s="23">
        <v>1.7000000000000002</v>
      </c>
      <c r="L193" t="str">
        <f t="shared" si="6"/>
        <v>Aire30 S9-5</v>
      </c>
      <c r="N193">
        <v>190</v>
      </c>
    </row>
    <row r="194" spans="2:14" ht="18.75" x14ac:dyDescent="0.3">
      <c r="B194" s="185" t="s">
        <v>644</v>
      </c>
      <c r="C194" s="184" t="s">
        <v>896</v>
      </c>
      <c r="D194" s="184" t="s">
        <v>831</v>
      </c>
      <c r="E194" s="183">
        <v>4</v>
      </c>
      <c r="F194" s="182"/>
      <c r="G194" s="23">
        <f t="shared" si="7"/>
        <v>67.83</v>
      </c>
      <c r="H194" s="23">
        <v>57</v>
      </c>
      <c r="I194" s="23">
        <f>H194*(1+VOLUMES!$S$369/100)</f>
        <v>57</v>
      </c>
      <c r="J194" s="181">
        <v>1</v>
      </c>
      <c r="K194" s="23">
        <v>1.7000000000000002</v>
      </c>
      <c r="L194" t="str">
        <f t="shared" ref="L194:L257" si="8">PROPER(C194)</f>
        <v>Aire30 S9-5</v>
      </c>
      <c r="N194">
        <v>191</v>
      </c>
    </row>
    <row r="195" spans="2:14" ht="18.75" x14ac:dyDescent="0.3">
      <c r="B195" s="185" t="s">
        <v>643</v>
      </c>
      <c r="C195" s="184" t="s">
        <v>895</v>
      </c>
      <c r="D195" s="184" t="s">
        <v>833</v>
      </c>
      <c r="E195" s="183">
        <v>4</v>
      </c>
      <c r="F195" s="182"/>
      <c r="G195" s="23">
        <f t="shared" si="7"/>
        <v>64.259999999999991</v>
      </c>
      <c r="H195" s="23">
        <v>54</v>
      </c>
      <c r="I195" s="23">
        <f>H195*(1+VOLUMES!$S$369/100)</f>
        <v>54</v>
      </c>
      <c r="J195" s="181">
        <v>1</v>
      </c>
      <c r="K195" s="23">
        <v>1.7000000000000002</v>
      </c>
      <c r="L195" t="str">
        <f t="shared" si="8"/>
        <v>Aire30 S9-6</v>
      </c>
      <c r="N195">
        <v>192</v>
      </c>
    </row>
    <row r="196" spans="2:14" ht="18.75" x14ac:dyDescent="0.3">
      <c r="B196" s="185" t="s">
        <v>642</v>
      </c>
      <c r="C196" s="184" t="s">
        <v>895</v>
      </c>
      <c r="D196" s="184" t="s">
        <v>831</v>
      </c>
      <c r="E196" s="183">
        <v>4</v>
      </c>
      <c r="F196" s="182"/>
      <c r="G196" s="23">
        <f t="shared" si="7"/>
        <v>67.83</v>
      </c>
      <c r="H196" s="23">
        <v>57</v>
      </c>
      <c r="I196" s="23">
        <f>H196*(1+VOLUMES!$S$369/100)</f>
        <v>57</v>
      </c>
      <c r="J196" s="181">
        <v>1</v>
      </c>
      <c r="K196" s="23">
        <v>1.7000000000000002</v>
      </c>
      <c r="L196" t="str">
        <f t="shared" si="8"/>
        <v>Aire30 S9-6</v>
      </c>
      <c r="N196">
        <v>193</v>
      </c>
    </row>
    <row r="197" spans="2:14" ht="18.75" x14ac:dyDescent="0.3">
      <c r="B197" s="185" t="s">
        <v>641</v>
      </c>
      <c r="C197" s="184" t="s">
        <v>894</v>
      </c>
      <c r="D197" s="184" t="s">
        <v>833</v>
      </c>
      <c r="E197" s="183">
        <v>4</v>
      </c>
      <c r="F197" s="182"/>
      <c r="G197" s="23">
        <f t="shared" si="7"/>
        <v>64.259999999999991</v>
      </c>
      <c r="H197" s="23">
        <v>54</v>
      </c>
      <c r="I197" s="23">
        <f>H197*(1+VOLUMES!$S$369/100)</f>
        <v>54</v>
      </c>
      <c r="J197" s="181">
        <v>1</v>
      </c>
      <c r="K197" s="23">
        <v>1.9000000000000001</v>
      </c>
      <c r="L197" t="str">
        <f t="shared" si="8"/>
        <v>Aire30 S9-7</v>
      </c>
      <c r="N197">
        <v>194</v>
      </c>
    </row>
    <row r="198" spans="2:14" ht="18.75" x14ac:dyDescent="0.3">
      <c r="B198" s="185" t="s">
        <v>640</v>
      </c>
      <c r="C198" s="184" t="s">
        <v>894</v>
      </c>
      <c r="D198" s="184" t="s">
        <v>831</v>
      </c>
      <c r="E198" s="183">
        <v>4</v>
      </c>
      <c r="F198" s="182"/>
      <c r="G198" s="23">
        <f t="shared" si="7"/>
        <v>67.83</v>
      </c>
      <c r="H198" s="23">
        <v>57</v>
      </c>
      <c r="I198" s="23">
        <f>H198*(1+VOLUMES!$S$369/100)</f>
        <v>57</v>
      </c>
      <c r="J198" s="181">
        <v>1</v>
      </c>
      <c r="K198" s="23">
        <v>1.9000000000000001</v>
      </c>
      <c r="L198" t="str">
        <f t="shared" si="8"/>
        <v>Aire30 S9-7</v>
      </c>
      <c r="N198">
        <v>195</v>
      </c>
    </row>
    <row r="199" spans="2:14" ht="18.75" x14ac:dyDescent="0.3">
      <c r="B199" s="185" t="s">
        <v>639</v>
      </c>
      <c r="C199" s="184" t="s">
        <v>893</v>
      </c>
      <c r="D199" s="184" t="s">
        <v>833</v>
      </c>
      <c r="E199" s="183">
        <v>4</v>
      </c>
      <c r="F199" s="182"/>
      <c r="G199" s="23">
        <f t="shared" si="7"/>
        <v>64.259999999999991</v>
      </c>
      <c r="H199" s="23">
        <v>54</v>
      </c>
      <c r="I199" s="23">
        <f>H199*(1+VOLUMES!$S$369/100)</f>
        <v>54</v>
      </c>
      <c r="J199" s="181">
        <v>1</v>
      </c>
      <c r="K199" s="23">
        <v>1.9000000000000001</v>
      </c>
      <c r="L199" t="str">
        <f t="shared" si="8"/>
        <v>Aire30 S9-8</v>
      </c>
      <c r="N199">
        <v>196</v>
      </c>
    </row>
    <row r="200" spans="2:14" ht="18.75" x14ac:dyDescent="0.3">
      <c r="B200" s="185" t="s">
        <v>638</v>
      </c>
      <c r="C200" s="184" t="s">
        <v>893</v>
      </c>
      <c r="D200" s="184" t="s">
        <v>831</v>
      </c>
      <c r="E200" s="183">
        <v>4</v>
      </c>
      <c r="F200" s="182"/>
      <c r="G200" s="23">
        <f t="shared" si="7"/>
        <v>67.83</v>
      </c>
      <c r="H200" s="23">
        <v>57</v>
      </c>
      <c r="I200" s="23">
        <f>H200*(1+VOLUMES!$S$369/100)</f>
        <v>57</v>
      </c>
      <c r="J200" s="181">
        <v>1</v>
      </c>
      <c r="K200" s="23">
        <v>1.9000000000000001</v>
      </c>
      <c r="L200" t="str">
        <f t="shared" si="8"/>
        <v>Aire30 S9-8</v>
      </c>
      <c r="N200">
        <v>197</v>
      </c>
    </row>
    <row r="201" spans="2:14" ht="18.75" x14ac:dyDescent="0.3">
      <c r="B201" s="185" t="s">
        <v>637</v>
      </c>
      <c r="C201" s="184" t="s">
        <v>892</v>
      </c>
      <c r="D201" s="184" t="s">
        <v>833</v>
      </c>
      <c r="E201" s="183">
        <v>6</v>
      </c>
      <c r="F201" s="182"/>
      <c r="G201" s="23">
        <f t="shared" si="7"/>
        <v>86.86999999999999</v>
      </c>
      <c r="H201" s="23">
        <v>73</v>
      </c>
      <c r="I201" s="23">
        <f>H201*(1+VOLUMES!$S$369/100)</f>
        <v>73</v>
      </c>
      <c r="J201" s="181">
        <v>1</v>
      </c>
      <c r="K201" s="23">
        <v>2.4</v>
      </c>
      <c r="L201" t="str">
        <f t="shared" si="8"/>
        <v>Aire40 S10-1</v>
      </c>
      <c r="N201">
        <v>198</v>
      </c>
    </row>
    <row r="202" spans="2:14" ht="18.75" x14ac:dyDescent="0.3">
      <c r="B202" s="185" t="s">
        <v>636</v>
      </c>
      <c r="C202" s="184" t="s">
        <v>892</v>
      </c>
      <c r="D202" s="184" t="s">
        <v>831</v>
      </c>
      <c r="E202" s="183">
        <v>6</v>
      </c>
      <c r="F202" s="182"/>
      <c r="G202" s="23">
        <f t="shared" si="7"/>
        <v>91.63</v>
      </c>
      <c r="H202" s="23">
        <v>77</v>
      </c>
      <c r="I202" s="23">
        <f>H202*(1+VOLUMES!$S$369/100)</f>
        <v>77</v>
      </c>
      <c r="J202" s="181">
        <v>1</v>
      </c>
      <c r="K202" s="23">
        <v>2.4</v>
      </c>
      <c r="L202" t="str">
        <f t="shared" si="8"/>
        <v>Aire40 S10-1</v>
      </c>
      <c r="N202">
        <v>199</v>
      </c>
    </row>
    <row r="203" spans="2:14" ht="18.75" x14ac:dyDescent="0.3">
      <c r="B203" s="185" t="s">
        <v>635</v>
      </c>
      <c r="C203" s="184" t="s">
        <v>891</v>
      </c>
      <c r="D203" s="184" t="s">
        <v>833</v>
      </c>
      <c r="E203" s="183">
        <v>6</v>
      </c>
      <c r="F203" s="182"/>
      <c r="G203" s="23">
        <f t="shared" si="7"/>
        <v>86.86999999999999</v>
      </c>
      <c r="H203" s="23">
        <v>73</v>
      </c>
      <c r="I203" s="23">
        <f>H203*(1+VOLUMES!$S$369/100)</f>
        <v>73</v>
      </c>
      <c r="J203" s="181">
        <v>1</v>
      </c>
      <c r="K203" s="23">
        <v>2.4</v>
      </c>
      <c r="L203" t="str">
        <f t="shared" si="8"/>
        <v>Aire40 S10-2</v>
      </c>
      <c r="N203">
        <v>200</v>
      </c>
    </row>
    <row r="204" spans="2:14" ht="18.75" x14ac:dyDescent="0.3">
      <c r="B204" s="185" t="s">
        <v>634</v>
      </c>
      <c r="C204" s="184" t="s">
        <v>891</v>
      </c>
      <c r="D204" s="184" t="s">
        <v>831</v>
      </c>
      <c r="E204" s="183">
        <v>6</v>
      </c>
      <c r="F204" s="182"/>
      <c r="G204" s="23">
        <f t="shared" si="7"/>
        <v>91.63</v>
      </c>
      <c r="H204" s="23">
        <v>77</v>
      </c>
      <c r="I204" s="23">
        <f>H204*(1+VOLUMES!$S$369/100)</f>
        <v>77</v>
      </c>
      <c r="J204" s="181">
        <v>1</v>
      </c>
      <c r="K204" s="23">
        <v>2.4</v>
      </c>
      <c r="L204" t="str">
        <f t="shared" si="8"/>
        <v>Aire40 S10-2</v>
      </c>
      <c r="N204">
        <v>201</v>
      </c>
    </row>
    <row r="205" spans="2:14" ht="18.75" x14ac:dyDescent="0.3">
      <c r="B205" s="185" t="s">
        <v>633</v>
      </c>
      <c r="C205" s="184" t="s">
        <v>890</v>
      </c>
      <c r="D205" s="184" t="s">
        <v>833</v>
      </c>
      <c r="E205" s="183">
        <v>6</v>
      </c>
      <c r="F205" s="182"/>
      <c r="G205" s="23">
        <f t="shared" si="7"/>
        <v>90.44</v>
      </c>
      <c r="H205" s="23">
        <v>76</v>
      </c>
      <c r="I205" s="23">
        <f>H205*(1+VOLUMES!$S$369/100)</f>
        <v>76</v>
      </c>
      <c r="J205" s="181">
        <v>1</v>
      </c>
      <c r="K205" s="23">
        <v>2.7</v>
      </c>
      <c r="L205" t="str">
        <f t="shared" si="8"/>
        <v>Aire40 S10-3</v>
      </c>
      <c r="N205">
        <v>202</v>
      </c>
    </row>
    <row r="206" spans="2:14" ht="18.75" x14ac:dyDescent="0.3">
      <c r="B206" s="185" t="s">
        <v>632</v>
      </c>
      <c r="C206" s="184" t="s">
        <v>890</v>
      </c>
      <c r="D206" s="184" t="s">
        <v>831</v>
      </c>
      <c r="E206" s="183">
        <v>6</v>
      </c>
      <c r="F206" s="182"/>
      <c r="G206" s="23">
        <f t="shared" si="7"/>
        <v>96.39</v>
      </c>
      <c r="H206" s="23">
        <v>81</v>
      </c>
      <c r="I206" s="23">
        <f>H206*(1+VOLUMES!$S$369/100)</f>
        <v>81</v>
      </c>
      <c r="J206" s="181">
        <v>1</v>
      </c>
      <c r="K206" s="23">
        <v>2.7</v>
      </c>
      <c r="L206" t="str">
        <f t="shared" si="8"/>
        <v>Aire40 S10-3</v>
      </c>
      <c r="N206">
        <v>203</v>
      </c>
    </row>
    <row r="207" spans="2:14" ht="18.75" x14ac:dyDescent="0.3">
      <c r="B207" s="185" t="s">
        <v>631</v>
      </c>
      <c r="C207" s="184" t="s">
        <v>889</v>
      </c>
      <c r="D207" s="184" t="s">
        <v>833</v>
      </c>
      <c r="E207" s="183">
        <v>6</v>
      </c>
      <c r="F207" s="182"/>
      <c r="G207" s="23">
        <f t="shared" si="7"/>
        <v>90.44</v>
      </c>
      <c r="H207" s="23">
        <v>76</v>
      </c>
      <c r="I207" s="23">
        <f>H207*(1+VOLUMES!$S$369/100)</f>
        <v>76</v>
      </c>
      <c r="J207" s="181">
        <v>1</v>
      </c>
      <c r="K207" s="23">
        <v>2.7</v>
      </c>
      <c r="L207" t="str">
        <f t="shared" si="8"/>
        <v>Aire40 S10-4</v>
      </c>
      <c r="N207">
        <v>204</v>
      </c>
    </row>
    <row r="208" spans="2:14" ht="18.75" x14ac:dyDescent="0.3">
      <c r="B208" s="185" t="s">
        <v>630</v>
      </c>
      <c r="C208" s="184" t="s">
        <v>889</v>
      </c>
      <c r="D208" s="184" t="s">
        <v>831</v>
      </c>
      <c r="E208" s="183">
        <v>6</v>
      </c>
      <c r="F208" s="182"/>
      <c r="G208" s="23">
        <f t="shared" ref="G208:G271" si="9">I208*($G$2/100+1)</f>
        <v>96.39</v>
      </c>
      <c r="H208" s="23">
        <v>81</v>
      </c>
      <c r="I208" s="23">
        <f>H208*(1+VOLUMES!$S$369/100)</f>
        <v>81</v>
      </c>
      <c r="J208" s="181">
        <v>1</v>
      </c>
      <c r="K208" s="23">
        <v>2.7</v>
      </c>
      <c r="L208" t="str">
        <f t="shared" si="8"/>
        <v>Aire40 S10-4</v>
      </c>
      <c r="N208">
        <v>205</v>
      </c>
    </row>
    <row r="209" spans="2:14" ht="18.75" x14ac:dyDescent="0.3">
      <c r="B209" s="185" t="s">
        <v>629</v>
      </c>
      <c r="C209" s="184" t="s">
        <v>888</v>
      </c>
      <c r="D209" s="184" t="s">
        <v>833</v>
      </c>
      <c r="E209" s="183">
        <v>6</v>
      </c>
      <c r="F209" s="182"/>
      <c r="G209" s="23">
        <f t="shared" si="9"/>
        <v>94.009999999999991</v>
      </c>
      <c r="H209" s="23">
        <v>79</v>
      </c>
      <c r="I209" s="23">
        <f>H209*(1+VOLUMES!$S$369/100)</f>
        <v>79</v>
      </c>
      <c r="J209" s="181">
        <v>1</v>
      </c>
      <c r="K209" s="23">
        <v>3</v>
      </c>
      <c r="L209" t="str">
        <f t="shared" si="8"/>
        <v>Aire40 S10-5</v>
      </c>
      <c r="N209">
        <v>206</v>
      </c>
    </row>
    <row r="210" spans="2:14" ht="18.75" x14ac:dyDescent="0.3">
      <c r="B210" s="185" t="s">
        <v>628</v>
      </c>
      <c r="C210" s="184" t="s">
        <v>888</v>
      </c>
      <c r="D210" s="184" t="s">
        <v>831</v>
      </c>
      <c r="E210" s="183">
        <v>6</v>
      </c>
      <c r="F210" s="182"/>
      <c r="G210" s="23">
        <f t="shared" si="9"/>
        <v>97.58</v>
      </c>
      <c r="H210" s="23">
        <v>82</v>
      </c>
      <c r="I210" s="23">
        <f>H210*(1+VOLUMES!$S$369/100)</f>
        <v>82</v>
      </c>
      <c r="J210" s="181">
        <v>1</v>
      </c>
      <c r="K210" s="23">
        <v>3</v>
      </c>
      <c r="L210" t="str">
        <f t="shared" si="8"/>
        <v>Aire40 S10-5</v>
      </c>
      <c r="N210">
        <v>207</v>
      </c>
    </row>
    <row r="211" spans="2:14" ht="18.75" x14ac:dyDescent="0.3">
      <c r="B211" s="185" t="s">
        <v>627</v>
      </c>
      <c r="C211" s="184" t="s">
        <v>887</v>
      </c>
      <c r="D211" s="184" t="s">
        <v>833</v>
      </c>
      <c r="E211" s="183">
        <v>6</v>
      </c>
      <c r="F211" s="182"/>
      <c r="G211" s="23">
        <f t="shared" si="9"/>
        <v>94.009999999999991</v>
      </c>
      <c r="H211" s="23">
        <v>79</v>
      </c>
      <c r="I211" s="23">
        <f>H211*(1+VOLUMES!$S$369/100)</f>
        <v>79</v>
      </c>
      <c r="J211" s="181">
        <v>1</v>
      </c>
      <c r="K211" s="23">
        <v>3</v>
      </c>
      <c r="L211" t="str">
        <f t="shared" si="8"/>
        <v>Aire40 S10-6</v>
      </c>
      <c r="N211">
        <v>208</v>
      </c>
    </row>
    <row r="212" spans="2:14" ht="18.75" x14ac:dyDescent="0.3">
      <c r="B212" s="185" t="s">
        <v>626</v>
      </c>
      <c r="C212" s="184" t="s">
        <v>887</v>
      </c>
      <c r="D212" s="184" t="s">
        <v>831</v>
      </c>
      <c r="E212" s="183">
        <v>6</v>
      </c>
      <c r="F212" s="182"/>
      <c r="G212" s="23">
        <f t="shared" si="9"/>
        <v>97.58</v>
      </c>
      <c r="H212" s="23">
        <v>82</v>
      </c>
      <c r="I212" s="23">
        <f>H212*(1+VOLUMES!$S$369/100)</f>
        <v>82</v>
      </c>
      <c r="J212" s="181">
        <v>1</v>
      </c>
      <c r="K212" s="23">
        <v>3</v>
      </c>
      <c r="L212" t="str">
        <f t="shared" si="8"/>
        <v>Aire40 S10-6</v>
      </c>
      <c r="N212">
        <v>209</v>
      </c>
    </row>
    <row r="213" spans="2:14" ht="18.75" x14ac:dyDescent="0.3">
      <c r="B213" s="185" t="s">
        <v>625</v>
      </c>
      <c r="C213" s="184" t="s">
        <v>886</v>
      </c>
      <c r="D213" s="184" t="s">
        <v>833</v>
      </c>
      <c r="E213" s="183">
        <v>6</v>
      </c>
      <c r="F213" s="182"/>
      <c r="G213" s="23">
        <f t="shared" si="9"/>
        <v>97.58</v>
      </c>
      <c r="H213" s="23">
        <v>82</v>
      </c>
      <c r="I213" s="23">
        <f>H213*(1+VOLUMES!$S$369/100)</f>
        <v>82</v>
      </c>
      <c r="J213" s="181">
        <v>1</v>
      </c>
      <c r="K213" s="23">
        <v>3.3000000000000003</v>
      </c>
      <c r="L213" t="str">
        <f t="shared" si="8"/>
        <v>Aire40 S10-7</v>
      </c>
      <c r="N213">
        <v>210</v>
      </c>
    </row>
    <row r="214" spans="2:14" ht="18.75" x14ac:dyDescent="0.3">
      <c r="B214" s="185" t="s">
        <v>624</v>
      </c>
      <c r="C214" s="184" t="s">
        <v>886</v>
      </c>
      <c r="D214" s="184" t="s">
        <v>831</v>
      </c>
      <c r="E214" s="183">
        <v>6</v>
      </c>
      <c r="F214" s="182"/>
      <c r="G214" s="23">
        <f t="shared" si="9"/>
        <v>103.53</v>
      </c>
      <c r="H214" s="23">
        <v>87</v>
      </c>
      <c r="I214" s="23">
        <f>H214*(1+VOLUMES!$S$369/100)</f>
        <v>87</v>
      </c>
      <c r="J214" s="181">
        <v>1</v>
      </c>
      <c r="K214" s="23">
        <v>3.3000000000000003</v>
      </c>
      <c r="L214" t="str">
        <f t="shared" si="8"/>
        <v>Aire40 S10-7</v>
      </c>
      <c r="N214">
        <v>211</v>
      </c>
    </row>
    <row r="215" spans="2:14" ht="18.75" x14ac:dyDescent="0.3">
      <c r="B215" s="185" t="s">
        <v>623</v>
      </c>
      <c r="C215" s="184" t="s">
        <v>885</v>
      </c>
      <c r="D215" s="184" t="s">
        <v>833</v>
      </c>
      <c r="E215" s="183">
        <v>6</v>
      </c>
      <c r="F215" s="182"/>
      <c r="G215" s="23">
        <f t="shared" si="9"/>
        <v>97.58</v>
      </c>
      <c r="H215" s="23">
        <v>82</v>
      </c>
      <c r="I215" s="23">
        <f>H215*(1+VOLUMES!$S$369/100)</f>
        <v>82</v>
      </c>
      <c r="J215" s="181">
        <v>1</v>
      </c>
      <c r="K215" s="23">
        <v>3.3000000000000003</v>
      </c>
      <c r="L215" t="str">
        <f t="shared" si="8"/>
        <v>Aire40 S10-8</v>
      </c>
      <c r="N215">
        <v>212</v>
      </c>
    </row>
    <row r="216" spans="2:14" ht="18.75" x14ac:dyDescent="0.3">
      <c r="B216" s="185" t="s">
        <v>622</v>
      </c>
      <c r="C216" s="184" t="s">
        <v>885</v>
      </c>
      <c r="D216" s="184" t="s">
        <v>831</v>
      </c>
      <c r="E216" s="183">
        <v>6</v>
      </c>
      <c r="F216" s="182"/>
      <c r="G216" s="23">
        <f t="shared" si="9"/>
        <v>103.53</v>
      </c>
      <c r="H216" s="23">
        <v>87</v>
      </c>
      <c r="I216" s="23">
        <f>H216*(1+VOLUMES!$S$369/100)</f>
        <v>87</v>
      </c>
      <c r="J216" s="181">
        <v>1</v>
      </c>
      <c r="K216" s="23">
        <v>3.3000000000000003</v>
      </c>
      <c r="L216" t="str">
        <f t="shared" si="8"/>
        <v>Aire40 S10-8</v>
      </c>
      <c r="N216">
        <v>213</v>
      </c>
    </row>
    <row r="217" spans="2:14" ht="18.75" x14ac:dyDescent="0.3">
      <c r="B217" s="185" t="s">
        <v>621</v>
      </c>
      <c r="C217" s="184" t="s">
        <v>884</v>
      </c>
      <c r="D217" s="184" t="s">
        <v>833</v>
      </c>
      <c r="E217" s="183">
        <v>6</v>
      </c>
      <c r="F217" s="182"/>
      <c r="G217" s="23">
        <f t="shared" si="9"/>
        <v>111.86</v>
      </c>
      <c r="H217" s="23">
        <v>94</v>
      </c>
      <c r="I217" s="23">
        <f>H217*(1+VOLUMES!$S$369/100)</f>
        <v>94</v>
      </c>
      <c r="J217" s="181">
        <v>1</v>
      </c>
      <c r="K217" s="23">
        <v>4</v>
      </c>
      <c r="L217" t="str">
        <f t="shared" si="8"/>
        <v>Aire40 S10-9</v>
      </c>
      <c r="N217">
        <v>214</v>
      </c>
    </row>
    <row r="218" spans="2:14" ht="18.75" x14ac:dyDescent="0.3">
      <c r="B218" s="185" t="s">
        <v>620</v>
      </c>
      <c r="C218" s="184" t="s">
        <v>884</v>
      </c>
      <c r="D218" s="184" t="s">
        <v>831</v>
      </c>
      <c r="E218" s="183">
        <v>6</v>
      </c>
      <c r="F218" s="182"/>
      <c r="G218" s="23">
        <f t="shared" si="9"/>
        <v>117.80999999999999</v>
      </c>
      <c r="H218" s="23">
        <v>99</v>
      </c>
      <c r="I218" s="23">
        <f>H218*(1+VOLUMES!$S$369/100)</f>
        <v>99</v>
      </c>
      <c r="J218" s="181">
        <v>1</v>
      </c>
      <c r="K218" s="23">
        <v>4</v>
      </c>
      <c r="L218" t="str">
        <f t="shared" si="8"/>
        <v>Aire40 S10-9</v>
      </c>
      <c r="N218">
        <v>215</v>
      </c>
    </row>
    <row r="219" spans="2:14" ht="18.75" x14ac:dyDescent="0.3">
      <c r="B219" s="185" t="s">
        <v>619</v>
      </c>
      <c r="C219" s="184" t="s">
        <v>883</v>
      </c>
      <c r="D219" s="184" t="s">
        <v>833</v>
      </c>
      <c r="E219" s="183">
        <v>6</v>
      </c>
      <c r="F219" s="182"/>
      <c r="G219" s="23">
        <f t="shared" si="9"/>
        <v>111.86</v>
      </c>
      <c r="H219" s="23">
        <v>94</v>
      </c>
      <c r="I219" s="23">
        <f>H219*(1+VOLUMES!$S$369/100)</f>
        <v>94</v>
      </c>
      <c r="J219" s="181">
        <v>1</v>
      </c>
      <c r="K219" s="23">
        <v>4</v>
      </c>
      <c r="L219" t="str">
        <f t="shared" si="8"/>
        <v>Aire40 S10-10</v>
      </c>
      <c r="N219">
        <v>216</v>
      </c>
    </row>
    <row r="220" spans="2:14" ht="18.75" x14ac:dyDescent="0.3">
      <c r="B220" s="185" t="s">
        <v>618</v>
      </c>
      <c r="C220" s="184" t="s">
        <v>883</v>
      </c>
      <c r="D220" s="184" t="s">
        <v>831</v>
      </c>
      <c r="E220" s="183">
        <v>6</v>
      </c>
      <c r="F220" s="182"/>
      <c r="G220" s="23">
        <f t="shared" si="9"/>
        <v>117.80999999999999</v>
      </c>
      <c r="H220" s="23">
        <v>99</v>
      </c>
      <c r="I220" s="23">
        <f>H220*(1+VOLUMES!$S$369/100)</f>
        <v>99</v>
      </c>
      <c r="J220" s="181">
        <v>1</v>
      </c>
      <c r="K220" s="23">
        <v>4</v>
      </c>
      <c r="L220" t="str">
        <f t="shared" si="8"/>
        <v>Aire40 S10-10</v>
      </c>
      <c r="N220">
        <v>217</v>
      </c>
    </row>
    <row r="221" spans="2:14" ht="18.75" x14ac:dyDescent="0.3">
      <c r="B221" s="185" t="s">
        <v>617</v>
      </c>
      <c r="C221" s="184" t="s">
        <v>882</v>
      </c>
      <c r="D221" s="184" t="s">
        <v>833</v>
      </c>
      <c r="E221" s="183">
        <v>8</v>
      </c>
      <c r="F221" s="182"/>
      <c r="G221" s="23">
        <f t="shared" si="9"/>
        <v>122.57</v>
      </c>
      <c r="H221" s="23">
        <v>103</v>
      </c>
      <c r="I221" s="23">
        <f>H221*(1+VOLUMES!$S$369/100)</f>
        <v>103</v>
      </c>
      <c r="J221" s="181">
        <v>1</v>
      </c>
      <c r="K221" s="23">
        <v>3.8000000000000003</v>
      </c>
      <c r="L221" t="str">
        <f t="shared" si="8"/>
        <v>Aire50 S11-1</v>
      </c>
      <c r="N221">
        <v>218</v>
      </c>
    </row>
    <row r="222" spans="2:14" ht="18.75" x14ac:dyDescent="0.3">
      <c r="B222" s="185" t="s">
        <v>616</v>
      </c>
      <c r="C222" s="184" t="s">
        <v>882</v>
      </c>
      <c r="D222" s="184" t="s">
        <v>831</v>
      </c>
      <c r="E222" s="183">
        <v>8</v>
      </c>
      <c r="F222" s="182"/>
      <c r="G222" s="23">
        <f t="shared" si="9"/>
        <v>132.09</v>
      </c>
      <c r="H222" s="23">
        <v>111</v>
      </c>
      <c r="I222" s="23">
        <f>H222*(1+VOLUMES!$S$369/100)</f>
        <v>111</v>
      </c>
      <c r="J222" s="181">
        <v>1</v>
      </c>
      <c r="K222" s="23">
        <v>3.8000000000000003</v>
      </c>
      <c r="L222" t="str">
        <f t="shared" si="8"/>
        <v>Aire50 S11-1</v>
      </c>
      <c r="N222">
        <v>219</v>
      </c>
    </row>
    <row r="223" spans="2:14" ht="18.75" x14ac:dyDescent="0.3">
      <c r="B223" s="185" t="s">
        <v>615</v>
      </c>
      <c r="C223" s="184" t="s">
        <v>881</v>
      </c>
      <c r="D223" s="184" t="s">
        <v>833</v>
      </c>
      <c r="E223" s="183">
        <v>8</v>
      </c>
      <c r="F223" s="182"/>
      <c r="G223" s="23">
        <f t="shared" si="9"/>
        <v>122.57</v>
      </c>
      <c r="H223" s="23">
        <v>103</v>
      </c>
      <c r="I223" s="23">
        <f>H223*(1+VOLUMES!$S$369/100)</f>
        <v>103</v>
      </c>
      <c r="J223" s="181">
        <v>1</v>
      </c>
      <c r="K223" s="23">
        <v>3.8000000000000003</v>
      </c>
      <c r="L223" t="str">
        <f t="shared" si="8"/>
        <v>Aire50 S11-2</v>
      </c>
      <c r="N223">
        <v>220</v>
      </c>
    </row>
    <row r="224" spans="2:14" ht="18.75" x14ac:dyDescent="0.3">
      <c r="B224" s="185" t="s">
        <v>614</v>
      </c>
      <c r="C224" s="184" t="s">
        <v>881</v>
      </c>
      <c r="D224" s="184" t="s">
        <v>831</v>
      </c>
      <c r="E224" s="183">
        <v>8</v>
      </c>
      <c r="F224" s="182"/>
      <c r="G224" s="23">
        <f t="shared" si="9"/>
        <v>132.09</v>
      </c>
      <c r="H224" s="23">
        <v>111</v>
      </c>
      <c r="I224" s="23">
        <f>H224*(1+VOLUMES!$S$369/100)</f>
        <v>111</v>
      </c>
      <c r="J224" s="181">
        <v>1</v>
      </c>
      <c r="K224" s="23">
        <v>3.8000000000000003</v>
      </c>
      <c r="L224" t="str">
        <f t="shared" si="8"/>
        <v>Aire50 S11-2</v>
      </c>
      <c r="N224">
        <v>221</v>
      </c>
    </row>
    <row r="225" spans="2:14" ht="18.75" x14ac:dyDescent="0.3">
      <c r="B225" s="185" t="s">
        <v>613</v>
      </c>
      <c r="C225" s="184" t="s">
        <v>880</v>
      </c>
      <c r="D225" s="184" t="s">
        <v>833</v>
      </c>
      <c r="E225" s="183">
        <v>8</v>
      </c>
      <c r="F225" s="182"/>
      <c r="G225" s="23">
        <f t="shared" si="9"/>
        <v>123.75999999999999</v>
      </c>
      <c r="H225" s="23">
        <v>104</v>
      </c>
      <c r="I225" s="23">
        <f>H225*(1+VOLUMES!$S$369/100)</f>
        <v>104</v>
      </c>
      <c r="J225" s="181">
        <v>1</v>
      </c>
      <c r="K225" s="23">
        <v>4.0999999999999996</v>
      </c>
      <c r="L225" t="str">
        <f t="shared" si="8"/>
        <v>Aire50 S11-3</v>
      </c>
      <c r="N225">
        <v>222</v>
      </c>
    </row>
    <row r="226" spans="2:14" ht="18.75" x14ac:dyDescent="0.3">
      <c r="B226" s="185" t="s">
        <v>612</v>
      </c>
      <c r="C226" s="184" t="s">
        <v>880</v>
      </c>
      <c r="D226" s="184" t="s">
        <v>831</v>
      </c>
      <c r="E226" s="183">
        <v>8</v>
      </c>
      <c r="F226" s="182"/>
      <c r="G226" s="23">
        <f t="shared" si="9"/>
        <v>134.47</v>
      </c>
      <c r="H226" s="23">
        <v>113</v>
      </c>
      <c r="I226" s="23">
        <f>H226*(1+VOLUMES!$S$369/100)</f>
        <v>113</v>
      </c>
      <c r="J226" s="181">
        <v>1</v>
      </c>
      <c r="K226" s="23">
        <v>4.0999999999999996</v>
      </c>
      <c r="L226" t="str">
        <f t="shared" si="8"/>
        <v>Aire50 S11-3</v>
      </c>
      <c r="N226">
        <v>223</v>
      </c>
    </row>
    <row r="227" spans="2:14" ht="18.75" x14ac:dyDescent="0.3">
      <c r="B227" s="185" t="s">
        <v>611</v>
      </c>
      <c r="C227" s="184" t="s">
        <v>879</v>
      </c>
      <c r="D227" s="184" t="s">
        <v>833</v>
      </c>
      <c r="E227" s="183">
        <v>8</v>
      </c>
      <c r="F227" s="182"/>
      <c r="G227" s="23">
        <f t="shared" si="9"/>
        <v>123.75999999999999</v>
      </c>
      <c r="H227" s="23">
        <v>104</v>
      </c>
      <c r="I227" s="23">
        <f>H227*(1+VOLUMES!$S$369/100)</f>
        <v>104</v>
      </c>
      <c r="J227" s="181">
        <v>1</v>
      </c>
      <c r="K227" s="23">
        <v>4.0999999999999996</v>
      </c>
      <c r="L227" t="str">
        <f t="shared" si="8"/>
        <v>Aire50 S11-4</v>
      </c>
      <c r="N227">
        <v>224</v>
      </c>
    </row>
    <row r="228" spans="2:14" ht="18.75" x14ac:dyDescent="0.3">
      <c r="B228" s="185" t="s">
        <v>610</v>
      </c>
      <c r="C228" s="184" t="s">
        <v>879</v>
      </c>
      <c r="D228" s="184" t="s">
        <v>831</v>
      </c>
      <c r="E228" s="183">
        <v>8</v>
      </c>
      <c r="F228" s="182"/>
      <c r="G228" s="23">
        <f t="shared" si="9"/>
        <v>134.47</v>
      </c>
      <c r="H228" s="23">
        <v>113</v>
      </c>
      <c r="I228" s="23">
        <f>H228*(1+VOLUMES!$S$369/100)</f>
        <v>113</v>
      </c>
      <c r="J228" s="181">
        <v>1</v>
      </c>
      <c r="K228" s="23">
        <v>4.0999999999999996</v>
      </c>
      <c r="L228" t="str">
        <f t="shared" si="8"/>
        <v>Aire50 S11-4</v>
      </c>
      <c r="N228">
        <v>225</v>
      </c>
    </row>
    <row r="229" spans="2:14" ht="18.75" x14ac:dyDescent="0.3">
      <c r="B229" s="185" t="s">
        <v>609</v>
      </c>
      <c r="C229" s="184" t="s">
        <v>878</v>
      </c>
      <c r="D229" s="184" t="s">
        <v>833</v>
      </c>
      <c r="E229" s="183">
        <v>8</v>
      </c>
      <c r="F229" s="182"/>
      <c r="G229" s="23">
        <f t="shared" si="9"/>
        <v>126.14</v>
      </c>
      <c r="H229" s="23">
        <v>106</v>
      </c>
      <c r="I229" s="23">
        <f>H229*(1+VOLUMES!$S$369/100)</f>
        <v>106</v>
      </c>
      <c r="J229" s="181">
        <v>1</v>
      </c>
      <c r="K229" s="23">
        <v>4.3999999999999995</v>
      </c>
      <c r="L229" t="str">
        <f t="shared" si="8"/>
        <v>Aire50 S11-5</v>
      </c>
      <c r="N229">
        <v>226</v>
      </c>
    </row>
    <row r="230" spans="2:14" ht="18.75" x14ac:dyDescent="0.3">
      <c r="B230" s="185" t="s">
        <v>608</v>
      </c>
      <c r="C230" s="184" t="s">
        <v>878</v>
      </c>
      <c r="D230" s="184" t="s">
        <v>831</v>
      </c>
      <c r="E230" s="183">
        <v>8</v>
      </c>
      <c r="F230" s="182"/>
      <c r="G230" s="23">
        <f t="shared" si="9"/>
        <v>135.66</v>
      </c>
      <c r="H230" s="23">
        <v>114</v>
      </c>
      <c r="I230" s="23">
        <f>H230*(1+VOLUMES!$S$369/100)</f>
        <v>114</v>
      </c>
      <c r="J230" s="181">
        <v>1</v>
      </c>
      <c r="K230" s="23">
        <v>4.3999999999999995</v>
      </c>
      <c r="L230" t="str">
        <f t="shared" si="8"/>
        <v>Aire50 S11-5</v>
      </c>
      <c r="N230">
        <v>227</v>
      </c>
    </row>
    <row r="231" spans="2:14" ht="18.75" x14ac:dyDescent="0.3">
      <c r="B231" s="185" t="s">
        <v>607</v>
      </c>
      <c r="C231" s="184" t="s">
        <v>877</v>
      </c>
      <c r="D231" s="184" t="s">
        <v>833</v>
      </c>
      <c r="E231" s="183">
        <v>8</v>
      </c>
      <c r="F231" s="182"/>
      <c r="G231" s="23">
        <f t="shared" si="9"/>
        <v>126.14</v>
      </c>
      <c r="H231" s="23">
        <v>106</v>
      </c>
      <c r="I231" s="23">
        <f>H231*(1+VOLUMES!$S$369/100)</f>
        <v>106</v>
      </c>
      <c r="J231" s="181">
        <v>1</v>
      </c>
      <c r="K231" s="23">
        <v>4.3999999999999995</v>
      </c>
      <c r="L231" t="str">
        <f t="shared" si="8"/>
        <v>Aire50 S11-6</v>
      </c>
      <c r="N231">
        <v>228</v>
      </c>
    </row>
    <row r="232" spans="2:14" ht="18.75" x14ac:dyDescent="0.3">
      <c r="B232" s="185" t="s">
        <v>606</v>
      </c>
      <c r="C232" s="184" t="s">
        <v>877</v>
      </c>
      <c r="D232" s="184" t="s">
        <v>831</v>
      </c>
      <c r="E232" s="183">
        <v>8</v>
      </c>
      <c r="F232" s="182"/>
      <c r="G232" s="23">
        <f t="shared" si="9"/>
        <v>135.66</v>
      </c>
      <c r="H232" s="23">
        <v>114</v>
      </c>
      <c r="I232" s="23">
        <f>H232*(1+VOLUMES!$S$369/100)</f>
        <v>114</v>
      </c>
      <c r="J232" s="181">
        <v>1</v>
      </c>
      <c r="K232" s="23">
        <v>4.3999999999999995</v>
      </c>
      <c r="L232" t="str">
        <f t="shared" si="8"/>
        <v>Aire50 S11-6</v>
      </c>
      <c r="N232">
        <v>229</v>
      </c>
    </row>
    <row r="233" spans="2:14" ht="18.75" x14ac:dyDescent="0.3">
      <c r="B233" s="185" t="s">
        <v>605</v>
      </c>
      <c r="C233" s="184" t="s">
        <v>876</v>
      </c>
      <c r="D233" s="184" t="s">
        <v>833</v>
      </c>
      <c r="E233" s="183">
        <v>8</v>
      </c>
      <c r="F233" s="182"/>
      <c r="G233" s="23">
        <f t="shared" si="9"/>
        <v>132.09</v>
      </c>
      <c r="H233" s="23">
        <v>111</v>
      </c>
      <c r="I233" s="23">
        <f>H233*(1+VOLUMES!$S$369/100)</f>
        <v>111</v>
      </c>
      <c r="J233" s="181">
        <v>1</v>
      </c>
      <c r="K233" s="23">
        <v>4.9000000000000004</v>
      </c>
      <c r="L233" t="str">
        <f t="shared" si="8"/>
        <v>Aire50 S11-7</v>
      </c>
      <c r="N233">
        <v>230</v>
      </c>
    </row>
    <row r="234" spans="2:14" ht="18.75" x14ac:dyDescent="0.3">
      <c r="B234" s="185" t="s">
        <v>604</v>
      </c>
      <c r="C234" s="184" t="s">
        <v>876</v>
      </c>
      <c r="D234" s="184" t="s">
        <v>831</v>
      </c>
      <c r="E234" s="183">
        <v>8</v>
      </c>
      <c r="F234" s="182"/>
      <c r="G234" s="23">
        <f t="shared" si="9"/>
        <v>141.60999999999999</v>
      </c>
      <c r="H234" s="23">
        <v>119</v>
      </c>
      <c r="I234" s="23">
        <f>H234*(1+VOLUMES!$S$369/100)</f>
        <v>119</v>
      </c>
      <c r="J234" s="181">
        <v>1</v>
      </c>
      <c r="K234" s="23">
        <v>4.9000000000000004</v>
      </c>
      <c r="L234" t="str">
        <f t="shared" si="8"/>
        <v>Aire50 S11-7</v>
      </c>
      <c r="N234">
        <v>231</v>
      </c>
    </row>
    <row r="235" spans="2:14" ht="18.75" x14ac:dyDescent="0.3">
      <c r="B235" s="185" t="s">
        <v>603</v>
      </c>
      <c r="C235" s="184" t="s">
        <v>875</v>
      </c>
      <c r="D235" s="184" t="s">
        <v>833</v>
      </c>
      <c r="E235" s="183">
        <v>8</v>
      </c>
      <c r="F235" s="182"/>
      <c r="G235" s="23">
        <f t="shared" si="9"/>
        <v>132.09</v>
      </c>
      <c r="H235" s="23">
        <v>111</v>
      </c>
      <c r="I235" s="23">
        <f>H235*(1+VOLUMES!$S$369/100)</f>
        <v>111</v>
      </c>
      <c r="J235" s="181">
        <v>1</v>
      </c>
      <c r="K235" s="23">
        <v>4.9000000000000004</v>
      </c>
      <c r="L235" t="str">
        <f t="shared" si="8"/>
        <v>Aire50 S11-8</v>
      </c>
      <c r="N235">
        <v>232</v>
      </c>
    </row>
    <row r="236" spans="2:14" ht="18.75" x14ac:dyDescent="0.3">
      <c r="B236" s="185" t="s">
        <v>602</v>
      </c>
      <c r="C236" s="184" t="s">
        <v>875</v>
      </c>
      <c r="D236" s="184" t="s">
        <v>831</v>
      </c>
      <c r="E236" s="183">
        <v>8</v>
      </c>
      <c r="F236" s="182"/>
      <c r="G236" s="23">
        <f t="shared" si="9"/>
        <v>141.60999999999999</v>
      </c>
      <c r="H236" s="23">
        <v>119</v>
      </c>
      <c r="I236" s="23">
        <f>H236*(1+VOLUMES!$S$369/100)</f>
        <v>119</v>
      </c>
      <c r="J236" s="181">
        <v>1</v>
      </c>
      <c r="K236" s="23">
        <v>4.9000000000000004</v>
      </c>
      <c r="L236" t="str">
        <f t="shared" si="8"/>
        <v>Aire50 S11-8</v>
      </c>
      <c r="N236">
        <v>233</v>
      </c>
    </row>
    <row r="237" spans="2:14" ht="18.75" x14ac:dyDescent="0.3">
      <c r="B237" s="185" t="s">
        <v>601</v>
      </c>
      <c r="C237" s="184" t="s">
        <v>874</v>
      </c>
      <c r="D237" s="184" t="s">
        <v>833</v>
      </c>
      <c r="E237" s="183">
        <v>8</v>
      </c>
      <c r="F237" s="182"/>
      <c r="G237" s="23">
        <f t="shared" si="9"/>
        <v>116.61999999999999</v>
      </c>
      <c r="H237" s="23">
        <v>98</v>
      </c>
      <c r="I237" s="23">
        <f>H237*(1+VOLUMES!$S$369/100)</f>
        <v>98</v>
      </c>
      <c r="J237" s="181">
        <v>1</v>
      </c>
      <c r="K237" s="23">
        <v>4.0999999999999996</v>
      </c>
      <c r="L237" t="str">
        <f t="shared" si="8"/>
        <v>Viento S12-1</v>
      </c>
      <c r="N237">
        <v>234</v>
      </c>
    </row>
    <row r="238" spans="2:14" ht="18.75" x14ac:dyDescent="0.3">
      <c r="B238" s="185" t="s">
        <v>600</v>
      </c>
      <c r="C238" s="184" t="s">
        <v>874</v>
      </c>
      <c r="D238" s="184" t="s">
        <v>831</v>
      </c>
      <c r="E238" s="183">
        <v>8</v>
      </c>
      <c r="F238" s="182"/>
      <c r="G238" s="23">
        <f t="shared" si="9"/>
        <v>126.14</v>
      </c>
      <c r="H238" s="23">
        <v>106</v>
      </c>
      <c r="I238" s="23">
        <f>H238*(1+VOLUMES!$S$369/100)</f>
        <v>106</v>
      </c>
      <c r="J238" s="181">
        <v>1</v>
      </c>
      <c r="K238" s="23">
        <v>4.0999999999999996</v>
      </c>
      <c r="L238" t="str">
        <f t="shared" si="8"/>
        <v>Viento S12-1</v>
      </c>
      <c r="N238">
        <v>235</v>
      </c>
    </row>
    <row r="239" spans="2:14" ht="18.75" x14ac:dyDescent="0.3">
      <c r="B239" s="185" t="s">
        <v>599</v>
      </c>
      <c r="C239" s="184" t="s">
        <v>873</v>
      </c>
      <c r="D239" s="184" t="s">
        <v>833</v>
      </c>
      <c r="E239" s="183">
        <v>8</v>
      </c>
      <c r="F239" s="182"/>
      <c r="G239" s="23">
        <f t="shared" si="9"/>
        <v>116.61999999999999</v>
      </c>
      <c r="H239" s="23">
        <v>98</v>
      </c>
      <c r="I239" s="23">
        <f>H239*(1+VOLUMES!$S$369/100)</f>
        <v>98</v>
      </c>
      <c r="J239" s="181">
        <v>1</v>
      </c>
      <c r="K239" s="23">
        <v>4.0999999999999996</v>
      </c>
      <c r="L239" t="str">
        <f t="shared" si="8"/>
        <v>Viento S12-2</v>
      </c>
      <c r="N239">
        <v>236</v>
      </c>
    </row>
    <row r="240" spans="2:14" ht="18.75" x14ac:dyDescent="0.3">
      <c r="B240" s="185" t="s">
        <v>598</v>
      </c>
      <c r="C240" s="184" t="s">
        <v>873</v>
      </c>
      <c r="D240" s="184" t="s">
        <v>831</v>
      </c>
      <c r="E240" s="183">
        <v>8</v>
      </c>
      <c r="F240" s="182"/>
      <c r="G240" s="23">
        <f t="shared" si="9"/>
        <v>126.14</v>
      </c>
      <c r="H240" s="23">
        <v>106</v>
      </c>
      <c r="I240" s="23">
        <f>H240*(1+VOLUMES!$S$369/100)</f>
        <v>106</v>
      </c>
      <c r="J240" s="181">
        <v>1</v>
      </c>
      <c r="K240" s="23">
        <v>4.0999999999999996</v>
      </c>
      <c r="L240" t="str">
        <f t="shared" si="8"/>
        <v>Viento S12-2</v>
      </c>
      <c r="N240">
        <v>237</v>
      </c>
    </row>
    <row r="241" spans="2:14" ht="18.75" x14ac:dyDescent="0.3">
      <c r="B241" s="185" t="s">
        <v>597</v>
      </c>
      <c r="C241" s="184" t="s">
        <v>872</v>
      </c>
      <c r="D241" s="184" t="s">
        <v>833</v>
      </c>
      <c r="E241" s="183">
        <v>8</v>
      </c>
      <c r="F241" s="182"/>
      <c r="G241" s="23">
        <f t="shared" si="9"/>
        <v>122.57</v>
      </c>
      <c r="H241" s="23">
        <v>103</v>
      </c>
      <c r="I241" s="23">
        <f>H241*(1+VOLUMES!$S$369/100)</f>
        <v>103</v>
      </c>
      <c r="J241" s="181">
        <v>1</v>
      </c>
      <c r="K241" s="23">
        <v>4.3999999999999995</v>
      </c>
      <c r="L241" t="str">
        <f t="shared" si="8"/>
        <v>Viento S12-3</v>
      </c>
      <c r="N241">
        <v>238</v>
      </c>
    </row>
    <row r="242" spans="2:14" ht="18.75" x14ac:dyDescent="0.3">
      <c r="B242" s="185" t="s">
        <v>596</v>
      </c>
      <c r="C242" s="184" t="s">
        <v>872</v>
      </c>
      <c r="D242" s="184" t="s">
        <v>831</v>
      </c>
      <c r="E242" s="183">
        <v>8</v>
      </c>
      <c r="F242" s="182"/>
      <c r="G242" s="23">
        <f t="shared" si="9"/>
        <v>132.09</v>
      </c>
      <c r="H242" s="23">
        <v>111</v>
      </c>
      <c r="I242" s="23">
        <f>H242*(1+VOLUMES!$S$369/100)</f>
        <v>111</v>
      </c>
      <c r="J242" s="181">
        <v>1</v>
      </c>
      <c r="K242" s="23">
        <v>4.3999999999999995</v>
      </c>
      <c r="L242" t="str">
        <f t="shared" si="8"/>
        <v>Viento S12-3</v>
      </c>
      <c r="N242">
        <v>239</v>
      </c>
    </row>
    <row r="243" spans="2:14" ht="18.75" x14ac:dyDescent="0.3">
      <c r="B243" s="185" t="s">
        <v>595</v>
      </c>
      <c r="C243" s="184" t="s">
        <v>871</v>
      </c>
      <c r="D243" s="184" t="s">
        <v>833</v>
      </c>
      <c r="E243" s="183">
        <v>8</v>
      </c>
      <c r="F243" s="182"/>
      <c r="G243" s="23">
        <f t="shared" si="9"/>
        <v>122.57</v>
      </c>
      <c r="H243" s="23">
        <v>103</v>
      </c>
      <c r="I243" s="23">
        <f>H243*(1+VOLUMES!$S$369/100)</f>
        <v>103</v>
      </c>
      <c r="J243" s="181">
        <v>1</v>
      </c>
      <c r="K243" s="23">
        <v>4.3999999999999995</v>
      </c>
      <c r="L243" t="str">
        <f t="shared" si="8"/>
        <v>Viento S12-4</v>
      </c>
      <c r="N243">
        <v>240</v>
      </c>
    </row>
    <row r="244" spans="2:14" ht="18.75" x14ac:dyDescent="0.3">
      <c r="B244" s="185" t="s">
        <v>594</v>
      </c>
      <c r="C244" s="184" t="s">
        <v>871</v>
      </c>
      <c r="D244" s="184" t="s">
        <v>831</v>
      </c>
      <c r="E244" s="183">
        <v>8</v>
      </c>
      <c r="F244" s="182"/>
      <c r="G244" s="23">
        <f t="shared" si="9"/>
        <v>132.09</v>
      </c>
      <c r="H244" s="23">
        <v>111</v>
      </c>
      <c r="I244" s="23">
        <f>H244*(1+VOLUMES!$S$369/100)</f>
        <v>111</v>
      </c>
      <c r="J244" s="181">
        <v>1</v>
      </c>
      <c r="K244" s="23">
        <v>4.3999999999999995</v>
      </c>
      <c r="L244" t="str">
        <f t="shared" si="8"/>
        <v>Viento S12-4</v>
      </c>
      <c r="N244">
        <v>241</v>
      </c>
    </row>
    <row r="245" spans="2:14" ht="18.75" x14ac:dyDescent="0.3">
      <c r="B245" s="185" t="s">
        <v>593</v>
      </c>
      <c r="C245" s="184" t="s">
        <v>870</v>
      </c>
      <c r="D245" s="184" t="s">
        <v>833</v>
      </c>
      <c r="E245" s="183">
        <v>8</v>
      </c>
      <c r="F245" s="182"/>
      <c r="G245" s="23">
        <f t="shared" si="9"/>
        <v>132.09</v>
      </c>
      <c r="H245" s="23">
        <v>111</v>
      </c>
      <c r="I245" s="23">
        <f>H245*(1+VOLUMES!$S$369/100)</f>
        <v>111</v>
      </c>
      <c r="J245" s="181">
        <v>1</v>
      </c>
      <c r="K245" s="23">
        <v>4.8</v>
      </c>
      <c r="L245" t="str">
        <f t="shared" si="8"/>
        <v>Viento S12-5</v>
      </c>
      <c r="N245">
        <v>242</v>
      </c>
    </row>
    <row r="246" spans="2:14" ht="18.75" x14ac:dyDescent="0.3">
      <c r="B246" s="185" t="s">
        <v>592</v>
      </c>
      <c r="C246" s="184" t="s">
        <v>870</v>
      </c>
      <c r="D246" s="184" t="s">
        <v>831</v>
      </c>
      <c r="E246" s="183">
        <v>8</v>
      </c>
      <c r="F246" s="182"/>
      <c r="G246" s="23">
        <f t="shared" si="9"/>
        <v>143.98999999999998</v>
      </c>
      <c r="H246" s="23">
        <v>121</v>
      </c>
      <c r="I246" s="23">
        <f>H246*(1+VOLUMES!$S$369/100)</f>
        <v>121</v>
      </c>
      <c r="J246" s="181">
        <v>1</v>
      </c>
      <c r="K246" s="23">
        <v>4.8</v>
      </c>
      <c r="L246" t="str">
        <f t="shared" si="8"/>
        <v>Viento S12-5</v>
      </c>
      <c r="N246">
        <v>243</v>
      </c>
    </row>
    <row r="247" spans="2:14" ht="18.75" x14ac:dyDescent="0.3">
      <c r="B247" s="185" t="s">
        <v>591</v>
      </c>
      <c r="C247" s="184" t="s">
        <v>869</v>
      </c>
      <c r="D247" s="184" t="s">
        <v>833</v>
      </c>
      <c r="E247" s="183">
        <v>8</v>
      </c>
      <c r="F247" s="182"/>
      <c r="G247" s="23">
        <f t="shared" si="9"/>
        <v>132.09</v>
      </c>
      <c r="H247" s="23">
        <v>111</v>
      </c>
      <c r="I247" s="23">
        <f>H247*(1+VOLUMES!$S$369/100)</f>
        <v>111</v>
      </c>
      <c r="J247" s="181">
        <v>1</v>
      </c>
      <c r="K247" s="23">
        <v>4.8</v>
      </c>
      <c r="L247" t="str">
        <f t="shared" si="8"/>
        <v>Viento S12-6</v>
      </c>
      <c r="N247">
        <v>244</v>
      </c>
    </row>
    <row r="248" spans="2:14" ht="18.75" x14ac:dyDescent="0.3">
      <c r="B248" s="185" t="s">
        <v>590</v>
      </c>
      <c r="C248" s="184" t="s">
        <v>869</v>
      </c>
      <c r="D248" s="184" t="s">
        <v>831</v>
      </c>
      <c r="E248" s="183">
        <v>8</v>
      </c>
      <c r="F248" s="182"/>
      <c r="G248" s="23">
        <f t="shared" si="9"/>
        <v>143.98999999999998</v>
      </c>
      <c r="H248" s="23">
        <v>121</v>
      </c>
      <c r="I248" s="23">
        <f>H248*(1+VOLUMES!$S$369/100)</f>
        <v>121</v>
      </c>
      <c r="J248" s="181">
        <v>1</v>
      </c>
      <c r="K248" s="23">
        <v>4.8</v>
      </c>
      <c r="L248" t="str">
        <f t="shared" si="8"/>
        <v>Viento S12-6</v>
      </c>
      <c r="N248">
        <v>245</v>
      </c>
    </row>
    <row r="249" spans="2:14" ht="18.75" x14ac:dyDescent="0.3">
      <c r="B249" s="185" t="s">
        <v>589</v>
      </c>
      <c r="C249" s="184" t="s">
        <v>868</v>
      </c>
      <c r="D249" s="184" t="s">
        <v>833</v>
      </c>
      <c r="E249" s="183">
        <v>8</v>
      </c>
      <c r="F249" s="182"/>
      <c r="G249" s="23">
        <f t="shared" si="9"/>
        <v>149.94</v>
      </c>
      <c r="H249" s="23">
        <v>126</v>
      </c>
      <c r="I249" s="23">
        <f>H249*(1+VOLUMES!$S$369/100)</f>
        <v>126</v>
      </c>
      <c r="J249" s="181">
        <v>1</v>
      </c>
      <c r="K249" s="23">
        <v>5.5</v>
      </c>
      <c r="L249" t="str">
        <f t="shared" si="8"/>
        <v>Viento S12-7</v>
      </c>
      <c r="N249">
        <v>246</v>
      </c>
    </row>
    <row r="250" spans="2:14" ht="18.75" x14ac:dyDescent="0.3">
      <c r="B250" s="185" t="s">
        <v>588</v>
      </c>
      <c r="C250" s="184" t="s">
        <v>868</v>
      </c>
      <c r="D250" s="184" t="s">
        <v>831</v>
      </c>
      <c r="E250" s="183">
        <v>8</v>
      </c>
      <c r="F250" s="182"/>
      <c r="G250" s="23">
        <f t="shared" si="9"/>
        <v>164.22</v>
      </c>
      <c r="H250" s="23">
        <v>138</v>
      </c>
      <c r="I250" s="23">
        <f>H250*(1+VOLUMES!$S$369/100)</f>
        <v>138</v>
      </c>
      <c r="J250" s="181">
        <v>1</v>
      </c>
      <c r="K250" s="23">
        <v>5.5</v>
      </c>
      <c r="L250" t="str">
        <f t="shared" si="8"/>
        <v>Viento S12-7</v>
      </c>
      <c r="N250">
        <v>247</v>
      </c>
    </row>
    <row r="251" spans="2:14" ht="18.75" x14ac:dyDescent="0.3">
      <c r="B251" s="185" t="s">
        <v>587</v>
      </c>
      <c r="C251" s="184" t="s">
        <v>867</v>
      </c>
      <c r="D251" s="184" t="s">
        <v>833</v>
      </c>
      <c r="E251" s="183">
        <v>8</v>
      </c>
      <c r="F251" s="182"/>
      <c r="G251" s="23">
        <f t="shared" si="9"/>
        <v>149.94</v>
      </c>
      <c r="H251" s="23">
        <v>126</v>
      </c>
      <c r="I251" s="23">
        <f>H251*(1+VOLUMES!$S$369/100)</f>
        <v>126</v>
      </c>
      <c r="J251" s="181">
        <v>1</v>
      </c>
      <c r="K251" s="23">
        <v>5.5</v>
      </c>
      <c r="L251" t="str">
        <f t="shared" si="8"/>
        <v>Viento S12-8</v>
      </c>
      <c r="N251">
        <v>248</v>
      </c>
    </row>
    <row r="252" spans="2:14" ht="18.75" x14ac:dyDescent="0.3">
      <c r="B252" s="185" t="s">
        <v>586</v>
      </c>
      <c r="C252" s="184" t="s">
        <v>867</v>
      </c>
      <c r="D252" s="184" t="s">
        <v>831</v>
      </c>
      <c r="E252" s="183">
        <v>8</v>
      </c>
      <c r="F252" s="182"/>
      <c r="G252" s="23">
        <f t="shared" si="9"/>
        <v>164.22</v>
      </c>
      <c r="H252" s="23">
        <v>138</v>
      </c>
      <c r="I252" s="23">
        <f>H252*(1+VOLUMES!$S$369/100)</f>
        <v>138</v>
      </c>
      <c r="J252" s="181">
        <v>1</v>
      </c>
      <c r="K252" s="23">
        <v>5.5</v>
      </c>
      <c r="L252" t="str">
        <f t="shared" si="8"/>
        <v>Viento S12-8</v>
      </c>
      <c r="N252">
        <v>249</v>
      </c>
    </row>
    <row r="253" spans="2:14" ht="18.75" x14ac:dyDescent="0.3">
      <c r="B253" s="185" t="s">
        <v>585</v>
      </c>
      <c r="C253" s="184" t="s">
        <v>866</v>
      </c>
      <c r="D253" s="184" t="s">
        <v>833</v>
      </c>
      <c r="E253" s="183">
        <v>8</v>
      </c>
      <c r="F253" s="182"/>
      <c r="G253" s="23">
        <f t="shared" si="9"/>
        <v>111.86</v>
      </c>
      <c r="H253" s="23">
        <v>94</v>
      </c>
      <c r="I253" s="23">
        <f>H253*(1+VOLUMES!$S$369/100)</f>
        <v>94</v>
      </c>
      <c r="J253" s="181">
        <v>1</v>
      </c>
      <c r="K253" s="23">
        <v>4</v>
      </c>
      <c r="L253" t="str">
        <f t="shared" si="8"/>
        <v>Brisa S13-1</v>
      </c>
      <c r="N253">
        <v>250</v>
      </c>
    </row>
    <row r="254" spans="2:14" ht="18.75" x14ac:dyDescent="0.3">
      <c r="B254" s="185" t="s">
        <v>584</v>
      </c>
      <c r="C254" s="184" t="s">
        <v>866</v>
      </c>
      <c r="D254" s="184" t="s">
        <v>831</v>
      </c>
      <c r="E254" s="183">
        <v>8</v>
      </c>
      <c r="F254" s="182"/>
      <c r="G254" s="23">
        <f t="shared" si="9"/>
        <v>122.57</v>
      </c>
      <c r="H254" s="23">
        <v>103</v>
      </c>
      <c r="I254" s="23">
        <f>H254*(1+VOLUMES!$S$369/100)</f>
        <v>103</v>
      </c>
      <c r="J254" s="181">
        <v>1</v>
      </c>
      <c r="K254" s="23">
        <v>4</v>
      </c>
      <c r="L254" t="str">
        <f t="shared" si="8"/>
        <v>Brisa S13-1</v>
      </c>
      <c r="N254">
        <v>251</v>
      </c>
    </row>
    <row r="255" spans="2:14" ht="18.75" x14ac:dyDescent="0.3">
      <c r="B255" s="185" t="s">
        <v>583</v>
      </c>
      <c r="C255" s="184" t="s">
        <v>865</v>
      </c>
      <c r="D255" s="184" t="s">
        <v>833</v>
      </c>
      <c r="E255" s="183">
        <v>8</v>
      </c>
      <c r="F255" s="182"/>
      <c r="G255" s="23">
        <f t="shared" si="9"/>
        <v>111.86</v>
      </c>
      <c r="H255" s="23">
        <v>94</v>
      </c>
      <c r="I255" s="23">
        <f>H255*(1+VOLUMES!$S$369/100)</f>
        <v>94</v>
      </c>
      <c r="J255" s="181">
        <v>1</v>
      </c>
      <c r="K255" s="23">
        <v>4</v>
      </c>
      <c r="L255" t="str">
        <f t="shared" si="8"/>
        <v>Brisa S13-2</v>
      </c>
      <c r="N255">
        <v>252</v>
      </c>
    </row>
    <row r="256" spans="2:14" ht="18.75" x14ac:dyDescent="0.3">
      <c r="B256" s="185" t="s">
        <v>582</v>
      </c>
      <c r="C256" s="184" t="s">
        <v>865</v>
      </c>
      <c r="D256" s="184" t="s">
        <v>831</v>
      </c>
      <c r="E256" s="183">
        <v>8</v>
      </c>
      <c r="F256" s="182"/>
      <c r="G256" s="23">
        <f t="shared" si="9"/>
        <v>122.57</v>
      </c>
      <c r="H256" s="23">
        <v>103</v>
      </c>
      <c r="I256" s="23">
        <f>H256*(1+VOLUMES!$S$369/100)</f>
        <v>103</v>
      </c>
      <c r="J256" s="181">
        <v>1</v>
      </c>
      <c r="K256" s="23">
        <v>4</v>
      </c>
      <c r="L256" t="str">
        <f t="shared" si="8"/>
        <v>Brisa S13-2</v>
      </c>
      <c r="N256">
        <v>253</v>
      </c>
    </row>
    <row r="257" spans="2:14" ht="18.75" x14ac:dyDescent="0.3">
      <c r="B257" s="185" t="s">
        <v>581</v>
      </c>
      <c r="C257" s="184" t="s">
        <v>864</v>
      </c>
      <c r="D257" s="184" t="s">
        <v>833</v>
      </c>
      <c r="E257" s="183">
        <v>8</v>
      </c>
      <c r="F257" s="182"/>
      <c r="G257" s="23">
        <f t="shared" si="9"/>
        <v>126.14</v>
      </c>
      <c r="H257" s="23">
        <v>106</v>
      </c>
      <c r="I257" s="23">
        <f>H257*(1+VOLUMES!$S$369/100)</f>
        <v>106</v>
      </c>
      <c r="J257" s="181">
        <v>1</v>
      </c>
      <c r="K257" s="23">
        <v>4.5</v>
      </c>
      <c r="L257" t="str">
        <f t="shared" si="8"/>
        <v>Brisa S13-3</v>
      </c>
      <c r="N257">
        <v>254</v>
      </c>
    </row>
    <row r="258" spans="2:14" ht="18.75" x14ac:dyDescent="0.3">
      <c r="B258" s="185" t="s">
        <v>580</v>
      </c>
      <c r="C258" s="184" t="s">
        <v>864</v>
      </c>
      <c r="D258" s="184" t="s">
        <v>831</v>
      </c>
      <c r="E258" s="183">
        <v>8</v>
      </c>
      <c r="F258" s="182"/>
      <c r="G258" s="23">
        <f t="shared" si="9"/>
        <v>135.66</v>
      </c>
      <c r="H258" s="23">
        <v>114</v>
      </c>
      <c r="I258" s="23">
        <f>H258*(1+VOLUMES!$S$369/100)</f>
        <v>114</v>
      </c>
      <c r="J258" s="181">
        <v>1</v>
      </c>
      <c r="K258" s="23">
        <v>4.5</v>
      </c>
      <c r="L258" t="str">
        <f t="shared" ref="L258:L320" si="10">PROPER(C258)</f>
        <v>Brisa S13-3</v>
      </c>
      <c r="N258">
        <v>255</v>
      </c>
    </row>
    <row r="259" spans="2:14" ht="18.75" x14ac:dyDescent="0.3">
      <c r="B259" s="185" t="s">
        <v>579</v>
      </c>
      <c r="C259" s="184" t="s">
        <v>863</v>
      </c>
      <c r="D259" s="184" t="s">
        <v>833</v>
      </c>
      <c r="E259" s="183">
        <v>8</v>
      </c>
      <c r="F259" s="182"/>
      <c r="G259" s="23">
        <f t="shared" si="9"/>
        <v>126.14</v>
      </c>
      <c r="H259" s="23">
        <v>106</v>
      </c>
      <c r="I259" s="23">
        <f>H259*(1+VOLUMES!$S$369/100)</f>
        <v>106</v>
      </c>
      <c r="J259" s="181">
        <v>1</v>
      </c>
      <c r="K259" s="23">
        <v>4.5</v>
      </c>
      <c r="L259" t="str">
        <f t="shared" si="10"/>
        <v>Brisa S13-4</v>
      </c>
      <c r="N259">
        <v>256</v>
      </c>
    </row>
    <row r="260" spans="2:14" ht="18.75" x14ac:dyDescent="0.3">
      <c r="B260" s="185" t="s">
        <v>578</v>
      </c>
      <c r="C260" s="184" t="s">
        <v>863</v>
      </c>
      <c r="D260" s="184" t="s">
        <v>831</v>
      </c>
      <c r="E260" s="183">
        <v>8</v>
      </c>
      <c r="F260" s="182"/>
      <c r="G260" s="23">
        <f t="shared" si="9"/>
        <v>135.66</v>
      </c>
      <c r="H260" s="23">
        <v>114</v>
      </c>
      <c r="I260" s="23">
        <f>H260*(1+VOLUMES!$S$369/100)</f>
        <v>114</v>
      </c>
      <c r="J260" s="181">
        <v>1</v>
      </c>
      <c r="K260" s="23">
        <v>4.5</v>
      </c>
      <c r="L260" t="str">
        <f t="shared" si="10"/>
        <v>Brisa S13-4</v>
      </c>
      <c r="N260">
        <v>257</v>
      </c>
    </row>
    <row r="261" spans="2:14" ht="18.75" x14ac:dyDescent="0.3">
      <c r="B261" s="185" t="s">
        <v>577</v>
      </c>
      <c r="C261" s="184" t="s">
        <v>862</v>
      </c>
      <c r="D261" s="184" t="s">
        <v>833</v>
      </c>
      <c r="E261" s="183">
        <v>8</v>
      </c>
      <c r="F261" s="182"/>
      <c r="G261" s="23">
        <f t="shared" si="9"/>
        <v>129.71</v>
      </c>
      <c r="H261" s="23">
        <v>109</v>
      </c>
      <c r="I261" s="23">
        <f>H261*(1+VOLUMES!$S$369/100)</f>
        <v>109</v>
      </c>
      <c r="J261" s="181">
        <v>1</v>
      </c>
      <c r="K261" s="23">
        <v>4.9000000000000004</v>
      </c>
      <c r="L261" t="str">
        <f t="shared" si="10"/>
        <v>Brisa S13-5</v>
      </c>
      <c r="N261">
        <v>258</v>
      </c>
    </row>
    <row r="262" spans="2:14" ht="18.75" x14ac:dyDescent="0.3">
      <c r="B262" s="185" t="s">
        <v>576</v>
      </c>
      <c r="C262" s="184" t="s">
        <v>862</v>
      </c>
      <c r="D262" s="184" t="s">
        <v>831</v>
      </c>
      <c r="E262" s="183">
        <v>8</v>
      </c>
      <c r="F262" s="182"/>
      <c r="G262" s="23">
        <f t="shared" si="9"/>
        <v>141.60999999999999</v>
      </c>
      <c r="H262" s="23">
        <v>119</v>
      </c>
      <c r="I262" s="23">
        <f>H262*(1+VOLUMES!$S$369/100)</f>
        <v>119</v>
      </c>
      <c r="J262" s="181">
        <v>1</v>
      </c>
      <c r="K262" s="23">
        <v>4.9000000000000004</v>
      </c>
      <c r="L262" t="str">
        <f t="shared" si="10"/>
        <v>Brisa S13-5</v>
      </c>
      <c r="N262">
        <v>259</v>
      </c>
    </row>
    <row r="263" spans="2:14" ht="18.75" x14ac:dyDescent="0.3">
      <c r="B263" s="185" t="s">
        <v>575</v>
      </c>
      <c r="C263" s="184" t="s">
        <v>861</v>
      </c>
      <c r="D263" s="184" t="s">
        <v>833</v>
      </c>
      <c r="E263" s="183">
        <v>8</v>
      </c>
      <c r="F263" s="182"/>
      <c r="G263" s="23">
        <f t="shared" si="9"/>
        <v>129.71</v>
      </c>
      <c r="H263" s="23">
        <v>109</v>
      </c>
      <c r="I263" s="23">
        <f>H263*(1+VOLUMES!$S$369/100)</f>
        <v>109</v>
      </c>
      <c r="J263" s="181">
        <v>1</v>
      </c>
      <c r="K263" s="23">
        <v>4.9000000000000004</v>
      </c>
      <c r="L263" t="str">
        <f t="shared" si="10"/>
        <v>Brisa S13-6</v>
      </c>
      <c r="N263">
        <v>260</v>
      </c>
    </row>
    <row r="264" spans="2:14" ht="18.75" x14ac:dyDescent="0.3">
      <c r="B264" s="185" t="s">
        <v>574</v>
      </c>
      <c r="C264" s="184" t="s">
        <v>861</v>
      </c>
      <c r="D264" s="184" t="s">
        <v>831</v>
      </c>
      <c r="E264" s="183">
        <v>8</v>
      </c>
      <c r="F264" s="182"/>
      <c r="G264" s="23">
        <f t="shared" si="9"/>
        <v>141.60999999999999</v>
      </c>
      <c r="H264" s="23">
        <v>119</v>
      </c>
      <c r="I264" s="23">
        <f>H264*(1+VOLUMES!$S$369/100)</f>
        <v>119</v>
      </c>
      <c r="J264" s="181">
        <v>1</v>
      </c>
      <c r="K264" s="23">
        <v>4.9000000000000004</v>
      </c>
      <c r="L264" t="str">
        <f t="shared" si="10"/>
        <v>Brisa S13-6</v>
      </c>
      <c r="N264">
        <v>261</v>
      </c>
    </row>
    <row r="265" spans="2:14" ht="18.75" x14ac:dyDescent="0.3">
      <c r="B265" s="185" t="s">
        <v>573</v>
      </c>
      <c r="C265" s="184" t="s">
        <v>860</v>
      </c>
      <c r="D265" s="184" t="s">
        <v>833</v>
      </c>
      <c r="E265" s="183">
        <v>8</v>
      </c>
      <c r="F265" s="182"/>
      <c r="G265" s="23">
        <f t="shared" si="9"/>
        <v>149.94</v>
      </c>
      <c r="H265" s="23">
        <v>126</v>
      </c>
      <c r="I265" s="23">
        <f>H265*(1+VOLUMES!$S$369/100)</f>
        <v>126</v>
      </c>
      <c r="J265" s="181">
        <v>1</v>
      </c>
      <c r="K265" s="23">
        <v>5.8</v>
      </c>
      <c r="L265" t="str">
        <f t="shared" si="10"/>
        <v>Brisa S13-7</v>
      </c>
      <c r="N265">
        <v>262</v>
      </c>
    </row>
    <row r="266" spans="2:14" ht="18.75" x14ac:dyDescent="0.3">
      <c r="B266" s="185" t="s">
        <v>572</v>
      </c>
      <c r="C266" s="184" t="s">
        <v>860</v>
      </c>
      <c r="D266" s="184" t="s">
        <v>831</v>
      </c>
      <c r="E266" s="183">
        <v>8</v>
      </c>
      <c r="F266" s="182"/>
      <c r="G266" s="23">
        <f t="shared" si="9"/>
        <v>165.41</v>
      </c>
      <c r="H266" s="23">
        <v>139</v>
      </c>
      <c r="I266" s="23">
        <f>H266*(1+VOLUMES!$S$369/100)</f>
        <v>139</v>
      </c>
      <c r="J266" s="181">
        <v>1</v>
      </c>
      <c r="K266" s="23">
        <v>5.8</v>
      </c>
      <c r="L266" t="str">
        <f t="shared" si="10"/>
        <v>Brisa S13-7</v>
      </c>
      <c r="N266">
        <v>263</v>
      </c>
    </row>
    <row r="267" spans="2:14" ht="18.75" x14ac:dyDescent="0.3">
      <c r="B267" s="185" t="s">
        <v>571</v>
      </c>
      <c r="C267" s="184" t="s">
        <v>859</v>
      </c>
      <c r="D267" s="184" t="s">
        <v>833</v>
      </c>
      <c r="E267" s="183">
        <v>8</v>
      </c>
      <c r="F267" s="182"/>
      <c r="G267" s="23">
        <f t="shared" si="9"/>
        <v>149.94</v>
      </c>
      <c r="H267" s="23">
        <v>126</v>
      </c>
      <c r="I267" s="23">
        <f>H267*(1+VOLUMES!$S$369/100)</f>
        <v>126</v>
      </c>
      <c r="J267" s="181">
        <v>1</v>
      </c>
      <c r="K267" s="23">
        <v>5.8</v>
      </c>
      <c r="L267" t="str">
        <f t="shared" si="10"/>
        <v>Brisa S13-8</v>
      </c>
      <c r="N267">
        <v>264</v>
      </c>
    </row>
    <row r="268" spans="2:14" ht="18.75" x14ac:dyDescent="0.3">
      <c r="B268" s="185" t="s">
        <v>570</v>
      </c>
      <c r="C268" s="184" t="s">
        <v>859</v>
      </c>
      <c r="D268" s="184" t="s">
        <v>831</v>
      </c>
      <c r="E268" s="183">
        <v>8</v>
      </c>
      <c r="F268" s="182"/>
      <c r="G268" s="23">
        <f t="shared" si="9"/>
        <v>165.41</v>
      </c>
      <c r="H268" s="23">
        <v>139</v>
      </c>
      <c r="I268" s="23">
        <f>H268*(1+VOLUMES!$S$369/100)</f>
        <v>139</v>
      </c>
      <c r="J268" s="181">
        <v>1</v>
      </c>
      <c r="K268" s="23">
        <v>5.8</v>
      </c>
      <c r="L268" t="str">
        <f t="shared" si="10"/>
        <v>Brisa S13-8</v>
      </c>
      <c r="N268">
        <v>265</v>
      </c>
    </row>
    <row r="269" spans="2:14" ht="18.75" x14ac:dyDescent="0.3">
      <c r="B269" s="185" t="s">
        <v>569</v>
      </c>
      <c r="C269" s="184" t="s">
        <v>858</v>
      </c>
      <c r="D269" s="184" t="s">
        <v>833</v>
      </c>
      <c r="E269" s="183">
        <v>8</v>
      </c>
      <c r="F269" s="182"/>
      <c r="G269" s="23">
        <f t="shared" si="9"/>
        <v>114.24</v>
      </c>
      <c r="H269" s="23">
        <v>96</v>
      </c>
      <c r="I269" s="23">
        <f>H269*(1+VOLUMES!$S$369/100)</f>
        <v>96</v>
      </c>
      <c r="J269" s="181">
        <v>1</v>
      </c>
      <c r="K269" s="23">
        <v>4</v>
      </c>
      <c r="L269" t="str">
        <f t="shared" si="10"/>
        <v>Lava S14-1</v>
      </c>
      <c r="N269">
        <v>266</v>
      </c>
    </row>
    <row r="270" spans="2:14" ht="18.75" x14ac:dyDescent="0.3">
      <c r="B270" s="185" t="s">
        <v>568</v>
      </c>
      <c r="C270" s="184" t="s">
        <v>858</v>
      </c>
      <c r="D270" s="184" t="s">
        <v>831</v>
      </c>
      <c r="E270" s="183">
        <v>8</v>
      </c>
      <c r="F270" s="182"/>
      <c r="G270" s="23">
        <f t="shared" si="9"/>
        <v>120.19</v>
      </c>
      <c r="H270" s="23">
        <v>101</v>
      </c>
      <c r="I270" s="23">
        <f>H270*(1+VOLUMES!$S$369/100)</f>
        <v>101</v>
      </c>
      <c r="J270" s="181">
        <v>1</v>
      </c>
      <c r="K270" s="23">
        <v>4</v>
      </c>
      <c r="L270" t="str">
        <f t="shared" si="10"/>
        <v>Lava S14-1</v>
      </c>
      <c r="N270">
        <v>267</v>
      </c>
    </row>
    <row r="271" spans="2:14" ht="18.75" x14ac:dyDescent="0.3">
      <c r="B271" s="185" t="s">
        <v>567</v>
      </c>
      <c r="C271" s="184" t="s">
        <v>857</v>
      </c>
      <c r="D271" s="184" t="s">
        <v>833</v>
      </c>
      <c r="E271" s="183">
        <v>8</v>
      </c>
      <c r="F271" s="182"/>
      <c r="G271" s="23">
        <f t="shared" si="9"/>
        <v>114.24</v>
      </c>
      <c r="H271" s="23">
        <v>96</v>
      </c>
      <c r="I271" s="23">
        <f>H271*(1+VOLUMES!$S$369/100)</f>
        <v>96</v>
      </c>
      <c r="J271" s="181">
        <v>1</v>
      </c>
      <c r="K271" s="23">
        <v>4</v>
      </c>
      <c r="L271" t="str">
        <f t="shared" si="10"/>
        <v>Lava S14-2</v>
      </c>
      <c r="N271">
        <v>268</v>
      </c>
    </row>
    <row r="272" spans="2:14" ht="18.75" x14ac:dyDescent="0.3">
      <c r="B272" s="185" t="s">
        <v>566</v>
      </c>
      <c r="C272" s="184" t="s">
        <v>857</v>
      </c>
      <c r="D272" s="184" t="s">
        <v>831</v>
      </c>
      <c r="E272" s="183">
        <v>8</v>
      </c>
      <c r="F272" s="182"/>
      <c r="G272" s="23">
        <f t="shared" ref="G272:G335" si="11">I272*($G$2/100+1)</f>
        <v>120.19</v>
      </c>
      <c r="H272" s="23">
        <v>101</v>
      </c>
      <c r="I272" s="23">
        <f>H272*(1+VOLUMES!$S$369/100)</f>
        <v>101</v>
      </c>
      <c r="J272" s="181">
        <v>1</v>
      </c>
      <c r="K272" s="23">
        <v>4</v>
      </c>
      <c r="L272" t="str">
        <f t="shared" si="10"/>
        <v>Lava S14-2</v>
      </c>
      <c r="N272">
        <v>269</v>
      </c>
    </row>
    <row r="273" spans="2:14" ht="18.75" x14ac:dyDescent="0.3">
      <c r="B273" s="185" t="s">
        <v>565</v>
      </c>
      <c r="C273" s="184" t="s">
        <v>856</v>
      </c>
      <c r="D273" s="184" t="s">
        <v>833</v>
      </c>
      <c r="E273" s="183">
        <v>8</v>
      </c>
      <c r="F273" s="182"/>
      <c r="G273" s="23">
        <f t="shared" si="11"/>
        <v>128.51999999999998</v>
      </c>
      <c r="H273" s="23">
        <v>108</v>
      </c>
      <c r="I273" s="23">
        <f>H273*(1+VOLUMES!$S$369/100)</f>
        <v>108</v>
      </c>
      <c r="J273" s="181">
        <v>1</v>
      </c>
      <c r="K273" s="23">
        <v>4.6999999999999993</v>
      </c>
      <c r="L273" t="str">
        <f t="shared" si="10"/>
        <v>Lava S14-3</v>
      </c>
      <c r="N273">
        <v>270</v>
      </c>
    </row>
    <row r="274" spans="2:14" ht="18.75" x14ac:dyDescent="0.3">
      <c r="B274" s="185" t="s">
        <v>564</v>
      </c>
      <c r="C274" s="184" t="s">
        <v>856</v>
      </c>
      <c r="D274" s="184" t="s">
        <v>831</v>
      </c>
      <c r="E274" s="183">
        <v>8</v>
      </c>
      <c r="F274" s="182"/>
      <c r="G274" s="23">
        <f t="shared" si="11"/>
        <v>140.41999999999999</v>
      </c>
      <c r="H274" s="23">
        <v>118</v>
      </c>
      <c r="I274" s="23">
        <f>H274*(1+VOLUMES!$S$369/100)</f>
        <v>118</v>
      </c>
      <c r="J274" s="181">
        <v>1</v>
      </c>
      <c r="K274" s="23">
        <v>4.6999999999999993</v>
      </c>
      <c r="L274" t="str">
        <f t="shared" si="10"/>
        <v>Lava S14-3</v>
      </c>
      <c r="N274">
        <v>271</v>
      </c>
    </row>
    <row r="275" spans="2:14" ht="18.75" x14ac:dyDescent="0.3">
      <c r="B275" s="185" t="s">
        <v>563</v>
      </c>
      <c r="C275" s="184" t="s">
        <v>855</v>
      </c>
      <c r="D275" s="184" t="s">
        <v>833</v>
      </c>
      <c r="E275" s="183">
        <v>8</v>
      </c>
      <c r="F275" s="182"/>
      <c r="G275" s="23">
        <f t="shared" si="11"/>
        <v>128.51999999999998</v>
      </c>
      <c r="H275" s="23">
        <v>108</v>
      </c>
      <c r="I275" s="23">
        <f>H275*(1+VOLUMES!$S$369/100)</f>
        <v>108</v>
      </c>
      <c r="J275" s="181">
        <v>1</v>
      </c>
      <c r="K275" s="23">
        <v>4.6999999999999993</v>
      </c>
      <c r="L275" t="str">
        <f t="shared" si="10"/>
        <v>Lava S14-4</v>
      </c>
      <c r="N275">
        <v>272</v>
      </c>
    </row>
    <row r="276" spans="2:14" ht="18.75" x14ac:dyDescent="0.3">
      <c r="B276" s="185" t="s">
        <v>562</v>
      </c>
      <c r="C276" s="184" t="s">
        <v>855</v>
      </c>
      <c r="D276" s="184" t="s">
        <v>831</v>
      </c>
      <c r="E276" s="183">
        <v>8</v>
      </c>
      <c r="F276" s="182"/>
      <c r="G276" s="23">
        <f t="shared" si="11"/>
        <v>140.41999999999999</v>
      </c>
      <c r="H276" s="23">
        <v>118</v>
      </c>
      <c r="I276" s="23">
        <f>H276*(1+VOLUMES!$S$369/100)</f>
        <v>118</v>
      </c>
      <c r="J276" s="181">
        <v>1</v>
      </c>
      <c r="K276" s="23">
        <v>4.6999999999999993</v>
      </c>
      <c r="L276" t="str">
        <f t="shared" si="10"/>
        <v>Lava S14-4</v>
      </c>
      <c r="N276">
        <v>273</v>
      </c>
    </row>
    <row r="277" spans="2:14" ht="18.75" x14ac:dyDescent="0.3">
      <c r="B277" s="185" t="s">
        <v>561</v>
      </c>
      <c r="C277" s="184" t="s">
        <v>854</v>
      </c>
      <c r="D277" s="184" t="s">
        <v>833</v>
      </c>
      <c r="E277" s="183">
        <v>8</v>
      </c>
      <c r="F277" s="182"/>
      <c r="G277" s="23">
        <f t="shared" si="11"/>
        <v>136.85</v>
      </c>
      <c r="H277" s="23">
        <v>115</v>
      </c>
      <c r="I277" s="23">
        <f>H277*(1+VOLUMES!$S$369/100)</f>
        <v>115</v>
      </c>
      <c r="J277" s="181">
        <v>1</v>
      </c>
      <c r="K277" s="23">
        <v>5.1999999999999993</v>
      </c>
      <c r="L277" t="str">
        <f t="shared" si="10"/>
        <v>Lava S14-5</v>
      </c>
      <c r="N277">
        <v>274</v>
      </c>
    </row>
    <row r="278" spans="2:14" ht="18.75" x14ac:dyDescent="0.3">
      <c r="B278" s="185" t="s">
        <v>560</v>
      </c>
      <c r="C278" s="184" t="s">
        <v>854</v>
      </c>
      <c r="D278" s="184" t="s">
        <v>831</v>
      </c>
      <c r="E278" s="183">
        <v>8</v>
      </c>
      <c r="F278" s="182"/>
      <c r="G278" s="23">
        <f t="shared" si="11"/>
        <v>148.75</v>
      </c>
      <c r="H278" s="23">
        <v>125</v>
      </c>
      <c r="I278" s="23">
        <f>H278*(1+VOLUMES!$S$369/100)</f>
        <v>125</v>
      </c>
      <c r="J278" s="181">
        <v>1</v>
      </c>
      <c r="K278" s="23">
        <v>5.1999999999999993</v>
      </c>
      <c r="L278" t="str">
        <f t="shared" si="10"/>
        <v>Lava S14-5</v>
      </c>
      <c r="N278">
        <v>275</v>
      </c>
    </row>
    <row r="279" spans="2:14" ht="18.75" x14ac:dyDescent="0.3">
      <c r="B279" s="185" t="s">
        <v>559</v>
      </c>
      <c r="C279" s="184" t="s">
        <v>853</v>
      </c>
      <c r="D279" s="184" t="s">
        <v>833</v>
      </c>
      <c r="E279" s="183">
        <v>8</v>
      </c>
      <c r="F279" s="182"/>
      <c r="G279" s="23">
        <f t="shared" si="11"/>
        <v>136.85</v>
      </c>
      <c r="H279" s="23">
        <v>115</v>
      </c>
      <c r="I279" s="23">
        <f>H279*(1+VOLUMES!$S$369/100)</f>
        <v>115</v>
      </c>
      <c r="J279" s="181">
        <v>1</v>
      </c>
      <c r="K279" s="23">
        <v>5.1999999999999993</v>
      </c>
      <c r="L279" t="str">
        <f t="shared" si="10"/>
        <v>Lava S14-6</v>
      </c>
      <c r="N279">
        <v>276</v>
      </c>
    </row>
    <row r="280" spans="2:14" ht="18.75" x14ac:dyDescent="0.3">
      <c r="B280" s="185" t="s">
        <v>558</v>
      </c>
      <c r="C280" s="184" t="s">
        <v>853</v>
      </c>
      <c r="D280" s="184" t="s">
        <v>831</v>
      </c>
      <c r="E280" s="183">
        <v>8</v>
      </c>
      <c r="F280" s="182"/>
      <c r="G280" s="23">
        <f t="shared" si="11"/>
        <v>148.75</v>
      </c>
      <c r="H280" s="23">
        <v>125</v>
      </c>
      <c r="I280" s="23">
        <f>H280*(1+VOLUMES!$S$369/100)</f>
        <v>125</v>
      </c>
      <c r="J280" s="181">
        <v>1</v>
      </c>
      <c r="K280" s="23">
        <v>5.1999999999999993</v>
      </c>
      <c r="L280" t="str">
        <f t="shared" si="10"/>
        <v>Lava S14-6</v>
      </c>
      <c r="N280">
        <v>277</v>
      </c>
    </row>
    <row r="281" spans="2:14" ht="18.75" x14ac:dyDescent="0.3">
      <c r="B281" s="185" t="s">
        <v>557</v>
      </c>
      <c r="C281" s="184" t="s">
        <v>852</v>
      </c>
      <c r="D281" s="184" t="s">
        <v>833</v>
      </c>
      <c r="E281" s="183">
        <v>8</v>
      </c>
      <c r="F281" s="182"/>
      <c r="G281" s="23">
        <f t="shared" si="11"/>
        <v>146.37</v>
      </c>
      <c r="H281" s="23">
        <v>123</v>
      </c>
      <c r="I281" s="23">
        <f>H281*(1+VOLUMES!$S$369/100)</f>
        <v>123</v>
      </c>
      <c r="J281" s="181">
        <v>1</v>
      </c>
      <c r="K281" s="23">
        <v>5.8</v>
      </c>
      <c r="L281" t="str">
        <f t="shared" si="10"/>
        <v>Lava S14-7</v>
      </c>
      <c r="N281">
        <v>278</v>
      </c>
    </row>
    <row r="282" spans="2:14" ht="18.75" x14ac:dyDescent="0.3">
      <c r="B282" s="185" t="s">
        <v>556</v>
      </c>
      <c r="C282" s="184" t="s">
        <v>852</v>
      </c>
      <c r="D282" s="184" t="s">
        <v>831</v>
      </c>
      <c r="E282" s="183">
        <v>8</v>
      </c>
      <c r="F282" s="182"/>
      <c r="G282" s="23">
        <f t="shared" si="11"/>
        <v>161.84</v>
      </c>
      <c r="H282" s="23">
        <v>136</v>
      </c>
      <c r="I282" s="23">
        <f>H282*(1+VOLUMES!$S$369/100)</f>
        <v>136</v>
      </c>
      <c r="J282" s="181">
        <v>1</v>
      </c>
      <c r="K282" s="23">
        <v>5.8</v>
      </c>
      <c r="L282" t="str">
        <f t="shared" si="10"/>
        <v>Lava S14-7</v>
      </c>
      <c r="N282">
        <v>279</v>
      </c>
    </row>
    <row r="283" spans="2:14" ht="18.75" x14ac:dyDescent="0.3">
      <c r="B283" s="185" t="s">
        <v>555</v>
      </c>
      <c r="C283" s="184" t="s">
        <v>851</v>
      </c>
      <c r="D283" s="184" t="s">
        <v>833</v>
      </c>
      <c r="E283" s="183">
        <v>8</v>
      </c>
      <c r="F283" s="182"/>
      <c r="G283" s="23">
        <f t="shared" si="11"/>
        <v>146.37</v>
      </c>
      <c r="H283" s="23">
        <v>123</v>
      </c>
      <c r="I283" s="23">
        <f>H283*(1+VOLUMES!$S$369/100)</f>
        <v>123</v>
      </c>
      <c r="J283" s="181">
        <v>1</v>
      </c>
      <c r="K283" s="23">
        <v>5.8</v>
      </c>
      <c r="L283" t="str">
        <f t="shared" si="10"/>
        <v>Lava S14-8</v>
      </c>
      <c r="N283">
        <v>280</v>
      </c>
    </row>
    <row r="284" spans="2:14" ht="18.75" x14ac:dyDescent="0.3">
      <c r="B284" s="185" t="s">
        <v>554</v>
      </c>
      <c r="C284" s="184" t="s">
        <v>851</v>
      </c>
      <c r="D284" s="184" t="s">
        <v>831</v>
      </c>
      <c r="E284" s="183">
        <v>8</v>
      </c>
      <c r="F284" s="182"/>
      <c r="G284" s="23">
        <f t="shared" si="11"/>
        <v>161.84</v>
      </c>
      <c r="H284" s="23">
        <v>136</v>
      </c>
      <c r="I284" s="23">
        <f>H284*(1+VOLUMES!$S$369/100)</f>
        <v>136</v>
      </c>
      <c r="J284" s="181">
        <v>1</v>
      </c>
      <c r="K284" s="23">
        <v>5.8</v>
      </c>
      <c r="L284" t="str">
        <f t="shared" si="10"/>
        <v>Lava S14-8</v>
      </c>
      <c r="N284">
        <v>281</v>
      </c>
    </row>
    <row r="285" spans="2:14" ht="18.75" x14ac:dyDescent="0.3">
      <c r="B285" s="185" t="s">
        <v>553</v>
      </c>
      <c r="C285" s="184" t="s">
        <v>850</v>
      </c>
      <c r="D285" s="184" t="s">
        <v>833</v>
      </c>
      <c r="E285" s="183">
        <v>6</v>
      </c>
      <c r="F285" s="182"/>
      <c r="G285" s="23">
        <f t="shared" si="11"/>
        <v>90.44</v>
      </c>
      <c r="H285" s="23">
        <v>76</v>
      </c>
      <c r="I285" s="23">
        <f>H285*(1+VOLUMES!$S$369/100)</f>
        <v>76</v>
      </c>
      <c r="J285" s="181">
        <v>1</v>
      </c>
      <c r="K285" s="23">
        <v>2.7</v>
      </c>
      <c r="L285" t="str">
        <f t="shared" si="10"/>
        <v>Volcano S15-1</v>
      </c>
      <c r="N285">
        <v>282</v>
      </c>
    </row>
    <row r="286" spans="2:14" ht="18.75" x14ac:dyDescent="0.3">
      <c r="B286" s="185" t="s">
        <v>552</v>
      </c>
      <c r="C286" s="184" t="s">
        <v>850</v>
      </c>
      <c r="D286" s="184" t="s">
        <v>831</v>
      </c>
      <c r="E286" s="183">
        <v>6</v>
      </c>
      <c r="F286" s="182"/>
      <c r="G286" s="23">
        <f t="shared" si="11"/>
        <v>95.199999999999989</v>
      </c>
      <c r="H286" s="23">
        <v>80</v>
      </c>
      <c r="I286" s="23">
        <f>H286*(1+VOLUMES!$S$369/100)</f>
        <v>80</v>
      </c>
      <c r="J286" s="181">
        <v>1</v>
      </c>
      <c r="K286" s="23">
        <v>2.7</v>
      </c>
      <c r="L286" t="str">
        <f t="shared" si="10"/>
        <v>Volcano S15-1</v>
      </c>
      <c r="N286">
        <v>283</v>
      </c>
    </row>
    <row r="287" spans="2:14" ht="18.75" x14ac:dyDescent="0.3">
      <c r="B287" s="185" t="s">
        <v>551</v>
      </c>
      <c r="C287" s="184" t="s">
        <v>849</v>
      </c>
      <c r="D287" s="184" t="s">
        <v>833</v>
      </c>
      <c r="E287" s="183">
        <v>6</v>
      </c>
      <c r="F287" s="182"/>
      <c r="G287" s="23">
        <f t="shared" si="11"/>
        <v>90.44</v>
      </c>
      <c r="H287" s="23">
        <v>76</v>
      </c>
      <c r="I287" s="23">
        <f>H287*(1+VOLUMES!$S$369/100)</f>
        <v>76</v>
      </c>
      <c r="J287" s="181">
        <v>1</v>
      </c>
      <c r="K287" s="23">
        <v>2.7</v>
      </c>
      <c r="L287" t="str">
        <f t="shared" si="10"/>
        <v>Volcano S15-2</v>
      </c>
      <c r="N287">
        <v>284</v>
      </c>
    </row>
    <row r="288" spans="2:14" ht="18.75" x14ac:dyDescent="0.3">
      <c r="B288" s="185" t="s">
        <v>550</v>
      </c>
      <c r="C288" s="184" t="s">
        <v>849</v>
      </c>
      <c r="D288" s="184" t="s">
        <v>831</v>
      </c>
      <c r="E288" s="183">
        <v>6</v>
      </c>
      <c r="F288" s="182"/>
      <c r="G288" s="23">
        <f t="shared" si="11"/>
        <v>95.199999999999989</v>
      </c>
      <c r="H288" s="23">
        <v>80</v>
      </c>
      <c r="I288" s="23">
        <f>H288*(1+VOLUMES!$S$369/100)</f>
        <v>80</v>
      </c>
      <c r="J288" s="181">
        <v>1</v>
      </c>
      <c r="K288" s="23">
        <v>2.7</v>
      </c>
      <c r="L288" t="str">
        <f t="shared" si="10"/>
        <v>Volcano S15-2</v>
      </c>
      <c r="N288">
        <v>285</v>
      </c>
    </row>
    <row r="289" spans="2:14" ht="18.75" x14ac:dyDescent="0.3">
      <c r="B289" s="185" t="s">
        <v>549</v>
      </c>
      <c r="C289" s="184" t="s">
        <v>848</v>
      </c>
      <c r="D289" s="184" t="s">
        <v>833</v>
      </c>
      <c r="E289" s="183">
        <v>6</v>
      </c>
      <c r="F289" s="182"/>
      <c r="G289" s="23">
        <f t="shared" si="11"/>
        <v>97.58</v>
      </c>
      <c r="H289" s="23">
        <v>82</v>
      </c>
      <c r="I289" s="23">
        <f>H289*(1+VOLUMES!$S$369/100)</f>
        <v>82</v>
      </c>
      <c r="J289" s="181">
        <v>1</v>
      </c>
      <c r="K289" s="23">
        <v>3.1</v>
      </c>
      <c r="L289" t="str">
        <f t="shared" si="10"/>
        <v>Volcano S15-3</v>
      </c>
      <c r="N289">
        <v>286</v>
      </c>
    </row>
    <row r="290" spans="2:14" ht="18.75" x14ac:dyDescent="0.3">
      <c r="B290" s="185" t="s">
        <v>548</v>
      </c>
      <c r="C290" s="184" t="s">
        <v>848</v>
      </c>
      <c r="D290" s="184" t="s">
        <v>831</v>
      </c>
      <c r="E290" s="183">
        <v>6</v>
      </c>
      <c r="F290" s="182"/>
      <c r="G290" s="23">
        <f t="shared" si="11"/>
        <v>105.91</v>
      </c>
      <c r="H290" s="23">
        <v>89</v>
      </c>
      <c r="I290" s="23">
        <f>H290*(1+VOLUMES!$S$369/100)</f>
        <v>89</v>
      </c>
      <c r="J290" s="181">
        <v>1</v>
      </c>
      <c r="K290" s="23">
        <v>3.1</v>
      </c>
      <c r="L290" t="str">
        <f t="shared" si="10"/>
        <v>Volcano S15-3</v>
      </c>
      <c r="N290">
        <v>287</v>
      </c>
    </row>
    <row r="291" spans="2:14" ht="18.75" x14ac:dyDescent="0.3">
      <c r="B291" s="185" t="s">
        <v>547</v>
      </c>
      <c r="C291" s="184" t="s">
        <v>847</v>
      </c>
      <c r="D291" s="184" t="s">
        <v>833</v>
      </c>
      <c r="E291" s="183">
        <v>6</v>
      </c>
      <c r="F291" s="182"/>
      <c r="G291" s="23">
        <f t="shared" si="11"/>
        <v>97.58</v>
      </c>
      <c r="H291" s="23">
        <v>82</v>
      </c>
      <c r="I291" s="23">
        <f>H291*(1+VOLUMES!$S$369/100)</f>
        <v>82</v>
      </c>
      <c r="J291" s="181">
        <v>1</v>
      </c>
      <c r="K291" s="23">
        <v>3.1</v>
      </c>
      <c r="L291" t="str">
        <f t="shared" si="10"/>
        <v>Volcano S15-4</v>
      </c>
      <c r="N291">
        <v>288</v>
      </c>
    </row>
    <row r="292" spans="2:14" ht="18.75" x14ac:dyDescent="0.3">
      <c r="B292" s="185" t="s">
        <v>546</v>
      </c>
      <c r="C292" s="184" t="s">
        <v>847</v>
      </c>
      <c r="D292" s="184" t="s">
        <v>831</v>
      </c>
      <c r="E292" s="183">
        <v>6</v>
      </c>
      <c r="F292" s="182"/>
      <c r="G292" s="23">
        <f t="shared" si="11"/>
        <v>105.91</v>
      </c>
      <c r="H292" s="23">
        <v>89</v>
      </c>
      <c r="I292" s="23">
        <f>H292*(1+VOLUMES!$S$369/100)</f>
        <v>89</v>
      </c>
      <c r="J292" s="181">
        <v>1</v>
      </c>
      <c r="K292" s="23">
        <v>3.1</v>
      </c>
      <c r="L292" t="str">
        <f t="shared" si="10"/>
        <v>Volcano S15-4</v>
      </c>
      <c r="N292">
        <v>289</v>
      </c>
    </row>
    <row r="293" spans="2:14" ht="18.75" x14ac:dyDescent="0.3">
      <c r="B293" s="185" t="s">
        <v>545</v>
      </c>
      <c r="C293" s="184" t="s">
        <v>846</v>
      </c>
      <c r="D293" s="184" t="s">
        <v>833</v>
      </c>
      <c r="E293" s="183">
        <v>6</v>
      </c>
      <c r="F293" s="182"/>
      <c r="G293" s="23">
        <f t="shared" si="11"/>
        <v>111.86</v>
      </c>
      <c r="H293" s="23">
        <v>94</v>
      </c>
      <c r="I293" s="23">
        <f>H293*(1+VOLUMES!$S$369/100)</f>
        <v>94</v>
      </c>
      <c r="J293" s="181">
        <v>1</v>
      </c>
      <c r="K293" s="23">
        <v>3.7</v>
      </c>
      <c r="L293" t="str">
        <f t="shared" si="10"/>
        <v>Volcano S15-5</v>
      </c>
      <c r="N293">
        <v>290</v>
      </c>
    </row>
    <row r="294" spans="2:14" ht="18.75" x14ac:dyDescent="0.3">
      <c r="B294" s="185" t="s">
        <v>544</v>
      </c>
      <c r="C294" s="184" t="s">
        <v>846</v>
      </c>
      <c r="D294" s="184" t="s">
        <v>831</v>
      </c>
      <c r="E294" s="183">
        <v>6</v>
      </c>
      <c r="F294" s="182"/>
      <c r="G294" s="23">
        <f t="shared" si="11"/>
        <v>123.75999999999999</v>
      </c>
      <c r="H294" s="23">
        <v>104</v>
      </c>
      <c r="I294" s="23">
        <f>H294*(1+VOLUMES!$S$369/100)</f>
        <v>104</v>
      </c>
      <c r="J294" s="181">
        <v>1</v>
      </c>
      <c r="K294" s="23">
        <v>3.7</v>
      </c>
      <c r="L294" t="str">
        <f t="shared" si="10"/>
        <v>Volcano S15-5</v>
      </c>
      <c r="N294">
        <v>291</v>
      </c>
    </row>
    <row r="295" spans="2:14" ht="18.75" x14ac:dyDescent="0.3">
      <c r="B295" s="185" t="s">
        <v>543</v>
      </c>
      <c r="C295" s="184" t="s">
        <v>845</v>
      </c>
      <c r="D295" s="184" t="s">
        <v>833</v>
      </c>
      <c r="E295" s="183">
        <v>6</v>
      </c>
      <c r="F295" s="182"/>
      <c r="G295" s="23">
        <f t="shared" si="11"/>
        <v>111.86</v>
      </c>
      <c r="H295" s="23">
        <v>94</v>
      </c>
      <c r="I295" s="23">
        <f>H295*(1+VOLUMES!$S$369/100)</f>
        <v>94</v>
      </c>
      <c r="J295" s="181">
        <v>1</v>
      </c>
      <c r="K295" s="23">
        <v>3.7</v>
      </c>
      <c r="L295" t="str">
        <f t="shared" si="10"/>
        <v>Volcano S15-6</v>
      </c>
      <c r="N295">
        <v>292</v>
      </c>
    </row>
    <row r="296" spans="2:14" ht="18.75" x14ac:dyDescent="0.3">
      <c r="B296" s="185" t="s">
        <v>542</v>
      </c>
      <c r="C296" s="184" t="s">
        <v>845</v>
      </c>
      <c r="D296" s="184" t="s">
        <v>831</v>
      </c>
      <c r="E296" s="183">
        <v>6</v>
      </c>
      <c r="F296" s="182"/>
      <c r="G296" s="23">
        <f t="shared" si="11"/>
        <v>123.75999999999999</v>
      </c>
      <c r="H296" s="23">
        <v>104</v>
      </c>
      <c r="I296" s="23">
        <f>H296*(1+VOLUMES!$S$369/100)</f>
        <v>104</v>
      </c>
      <c r="J296" s="181">
        <v>1</v>
      </c>
      <c r="K296" s="23">
        <v>3.7</v>
      </c>
      <c r="L296" t="str">
        <f t="shared" si="10"/>
        <v>Volcano S15-6</v>
      </c>
      <c r="N296">
        <v>293</v>
      </c>
    </row>
    <row r="297" spans="2:14" ht="18.75" x14ac:dyDescent="0.3">
      <c r="B297" s="185" t="s">
        <v>541</v>
      </c>
      <c r="C297" s="184" t="s">
        <v>844</v>
      </c>
      <c r="D297" s="184" t="s">
        <v>833</v>
      </c>
      <c r="E297" s="183">
        <v>6</v>
      </c>
      <c r="F297" s="182"/>
      <c r="G297" s="23">
        <f t="shared" si="11"/>
        <v>115.42999999999999</v>
      </c>
      <c r="H297" s="23">
        <v>97</v>
      </c>
      <c r="I297" s="23">
        <f>H297*(1+VOLUMES!$S$369/100)</f>
        <v>97</v>
      </c>
      <c r="J297" s="181">
        <v>1</v>
      </c>
      <c r="K297" s="23">
        <v>4.0999999999999996</v>
      </c>
      <c r="L297" t="str">
        <f t="shared" si="10"/>
        <v>Volcano S15-7</v>
      </c>
      <c r="N297">
        <v>294</v>
      </c>
    </row>
    <row r="298" spans="2:14" ht="18.75" x14ac:dyDescent="0.3">
      <c r="B298" s="185" t="s">
        <v>540</v>
      </c>
      <c r="C298" s="184" t="s">
        <v>844</v>
      </c>
      <c r="D298" s="184" t="s">
        <v>831</v>
      </c>
      <c r="E298" s="183">
        <v>6</v>
      </c>
      <c r="F298" s="182"/>
      <c r="G298" s="23">
        <f t="shared" si="11"/>
        <v>128.51999999999998</v>
      </c>
      <c r="H298" s="23">
        <v>108</v>
      </c>
      <c r="I298" s="23">
        <f>H298*(1+VOLUMES!$S$369/100)</f>
        <v>108</v>
      </c>
      <c r="J298" s="181">
        <v>1</v>
      </c>
      <c r="K298" s="23">
        <v>4.0999999999999996</v>
      </c>
      <c r="L298" t="str">
        <f t="shared" si="10"/>
        <v>Volcano S15-7</v>
      </c>
      <c r="N298">
        <v>295</v>
      </c>
    </row>
    <row r="299" spans="2:14" ht="18.75" x14ac:dyDescent="0.3">
      <c r="B299" s="185" t="s">
        <v>539</v>
      </c>
      <c r="C299" s="184" t="s">
        <v>843</v>
      </c>
      <c r="D299" s="184" t="s">
        <v>833</v>
      </c>
      <c r="E299" s="183">
        <v>6</v>
      </c>
      <c r="F299" s="182"/>
      <c r="G299" s="23">
        <f t="shared" si="11"/>
        <v>115.42999999999999</v>
      </c>
      <c r="H299" s="23">
        <v>97</v>
      </c>
      <c r="I299" s="23">
        <f>H299*(1+VOLUMES!$S$369/100)</f>
        <v>97</v>
      </c>
      <c r="J299" s="181">
        <v>1</v>
      </c>
      <c r="K299" s="23">
        <v>4.0999999999999996</v>
      </c>
      <c r="L299" t="str">
        <f t="shared" si="10"/>
        <v>Volcano S15-8</v>
      </c>
      <c r="N299">
        <v>296</v>
      </c>
    </row>
    <row r="300" spans="2:14" ht="18.75" x14ac:dyDescent="0.3">
      <c r="B300" s="185" t="s">
        <v>538</v>
      </c>
      <c r="C300" s="184" t="s">
        <v>843</v>
      </c>
      <c r="D300" s="184" t="s">
        <v>831</v>
      </c>
      <c r="E300" s="183">
        <v>6</v>
      </c>
      <c r="F300" s="182"/>
      <c r="G300" s="23">
        <f t="shared" si="11"/>
        <v>128.51999999999998</v>
      </c>
      <c r="H300" s="23">
        <v>108</v>
      </c>
      <c r="I300" s="23">
        <f>H300*(1+VOLUMES!$S$369/100)</f>
        <v>108</v>
      </c>
      <c r="J300" s="181">
        <v>1</v>
      </c>
      <c r="K300" s="23">
        <v>4.0999999999999996</v>
      </c>
      <c r="L300" t="str">
        <f t="shared" si="10"/>
        <v>Volcano S15-8</v>
      </c>
      <c r="N300">
        <v>297</v>
      </c>
    </row>
    <row r="301" spans="2:14" ht="18.75" x14ac:dyDescent="0.3">
      <c r="B301" s="185" t="s">
        <v>537</v>
      </c>
      <c r="C301" s="184" t="s">
        <v>842</v>
      </c>
      <c r="D301" s="184" t="s">
        <v>833</v>
      </c>
      <c r="E301" s="183">
        <v>6</v>
      </c>
      <c r="F301" s="182"/>
      <c r="G301" s="23">
        <f t="shared" si="11"/>
        <v>124.94999999999999</v>
      </c>
      <c r="H301" s="23">
        <v>105</v>
      </c>
      <c r="I301" s="23">
        <f>H301*(1+VOLUMES!$S$369/100)</f>
        <v>105</v>
      </c>
      <c r="J301" s="181">
        <v>1</v>
      </c>
      <c r="K301" s="23">
        <v>4.9000000000000004</v>
      </c>
      <c r="L301" t="str">
        <f t="shared" si="10"/>
        <v>Volcano S15-9</v>
      </c>
      <c r="N301">
        <v>298</v>
      </c>
    </row>
    <row r="302" spans="2:14" ht="18.75" x14ac:dyDescent="0.3">
      <c r="B302" s="185" t="s">
        <v>536</v>
      </c>
      <c r="C302" s="184" t="s">
        <v>842</v>
      </c>
      <c r="D302" s="184" t="s">
        <v>831</v>
      </c>
      <c r="E302" s="183">
        <v>6</v>
      </c>
      <c r="F302" s="182"/>
      <c r="G302" s="23">
        <f t="shared" si="11"/>
        <v>135.66</v>
      </c>
      <c r="H302" s="23">
        <v>114</v>
      </c>
      <c r="I302" s="23">
        <f>H302*(1+VOLUMES!$S$369/100)</f>
        <v>114</v>
      </c>
      <c r="J302" s="181">
        <v>1</v>
      </c>
      <c r="K302" s="23">
        <v>4.9000000000000004</v>
      </c>
      <c r="L302" t="str">
        <f t="shared" si="10"/>
        <v>Volcano S15-9</v>
      </c>
      <c r="N302">
        <v>299</v>
      </c>
    </row>
    <row r="303" spans="2:14" ht="18.75" x14ac:dyDescent="0.3">
      <c r="B303" s="185" t="s">
        <v>535</v>
      </c>
      <c r="C303" s="184" t="s">
        <v>841</v>
      </c>
      <c r="D303" s="184" t="s">
        <v>833</v>
      </c>
      <c r="E303" s="183">
        <v>6</v>
      </c>
      <c r="F303" s="182"/>
      <c r="G303" s="23">
        <f t="shared" si="11"/>
        <v>124.94999999999999</v>
      </c>
      <c r="H303" s="23">
        <v>105</v>
      </c>
      <c r="I303" s="23">
        <f>H303*(1+VOLUMES!$S$369/100)</f>
        <v>105</v>
      </c>
      <c r="J303" s="181">
        <v>1</v>
      </c>
      <c r="K303" s="23">
        <v>4.9000000000000004</v>
      </c>
      <c r="L303" t="str">
        <f t="shared" si="10"/>
        <v>Volcano S15-10</v>
      </c>
      <c r="N303">
        <v>300</v>
      </c>
    </row>
    <row r="304" spans="2:14" ht="18.75" x14ac:dyDescent="0.3">
      <c r="B304" s="185" t="s">
        <v>534</v>
      </c>
      <c r="C304" s="184" t="s">
        <v>841</v>
      </c>
      <c r="D304" s="184" t="s">
        <v>831</v>
      </c>
      <c r="E304" s="183">
        <v>6</v>
      </c>
      <c r="F304" s="182"/>
      <c r="G304" s="23">
        <f t="shared" si="11"/>
        <v>135.66</v>
      </c>
      <c r="H304" s="23">
        <v>114</v>
      </c>
      <c r="I304" s="23">
        <f>H304*(1+VOLUMES!$S$369/100)</f>
        <v>114</v>
      </c>
      <c r="J304" s="181">
        <v>1</v>
      </c>
      <c r="K304" s="23">
        <v>4.9000000000000004</v>
      </c>
      <c r="L304" t="str">
        <f t="shared" si="10"/>
        <v>Volcano S15-10</v>
      </c>
      <c r="N304">
        <v>301</v>
      </c>
    </row>
    <row r="305" spans="2:14" ht="18.75" x14ac:dyDescent="0.3">
      <c r="B305" s="185" t="s">
        <v>532</v>
      </c>
      <c r="C305" s="184" t="s">
        <v>840</v>
      </c>
      <c r="D305" s="184" t="s">
        <v>833</v>
      </c>
      <c r="E305" s="183">
        <v>10</v>
      </c>
      <c r="F305" s="182"/>
      <c r="G305" s="23">
        <f t="shared" si="11"/>
        <v>178.5</v>
      </c>
      <c r="H305" s="23">
        <v>150</v>
      </c>
      <c r="I305" s="23">
        <f>H305*(1+VOLUMES!$S$369/100)</f>
        <v>150</v>
      </c>
      <c r="J305" s="181">
        <v>1</v>
      </c>
      <c r="K305" s="23">
        <v>6.3</v>
      </c>
      <c r="L305" t="str">
        <f t="shared" si="10"/>
        <v>Crater S16-1</v>
      </c>
      <c r="N305">
        <v>302</v>
      </c>
    </row>
    <row r="306" spans="2:14" ht="18.75" x14ac:dyDescent="0.3">
      <c r="B306" s="185" t="s">
        <v>531</v>
      </c>
      <c r="C306" s="184" t="s">
        <v>840</v>
      </c>
      <c r="D306" s="184" t="s">
        <v>831</v>
      </c>
      <c r="E306" s="183">
        <v>10</v>
      </c>
      <c r="F306" s="182"/>
      <c r="G306" s="23">
        <f t="shared" si="11"/>
        <v>188.01999999999998</v>
      </c>
      <c r="H306" s="23">
        <v>158</v>
      </c>
      <c r="I306" s="23">
        <f>H306*(1+VOLUMES!$S$369/100)</f>
        <v>158</v>
      </c>
      <c r="J306" s="181">
        <v>1</v>
      </c>
      <c r="K306" s="23">
        <v>6.3</v>
      </c>
      <c r="L306" t="str">
        <f t="shared" si="10"/>
        <v>Crater S16-1</v>
      </c>
      <c r="N306">
        <v>303</v>
      </c>
    </row>
    <row r="307" spans="2:14" ht="18.75" x14ac:dyDescent="0.3">
      <c r="B307" s="185" t="s">
        <v>530</v>
      </c>
      <c r="C307" s="184" t="s">
        <v>839</v>
      </c>
      <c r="D307" s="184" t="s">
        <v>833</v>
      </c>
      <c r="E307" s="183">
        <v>10</v>
      </c>
      <c r="F307" s="182"/>
      <c r="G307" s="23">
        <f t="shared" si="11"/>
        <v>178.5</v>
      </c>
      <c r="H307" s="23">
        <v>150</v>
      </c>
      <c r="I307" s="23">
        <f>H307*(1+VOLUMES!$S$369/100)</f>
        <v>150</v>
      </c>
      <c r="J307" s="181">
        <v>1</v>
      </c>
      <c r="K307" s="23">
        <v>6.3</v>
      </c>
      <c r="L307" t="str">
        <f t="shared" si="10"/>
        <v>Crater S16-2</v>
      </c>
      <c r="N307">
        <v>304</v>
      </c>
    </row>
    <row r="308" spans="2:14" ht="18.75" x14ac:dyDescent="0.3">
      <c r="B308" s="185" t="s">
        <v>529</v>
      </c>
      <c r="C308" s="184" t="s">
        <v>839</v>
      </c>
      <c r="D308" s="184" t="s">
        <v>831</v>
      </c>
      <c r="E308" s="183">
        <v>10</v>
      </c>
      <c r="F308" s="182"/>
      <c r="G308" s="23">
        <f t="shared" si="11"/>
        <v>188.01999999999998</v>
      </c>
      <c r="H308" s="23">
        <v>158</v>
      </c>
      <c r="I308" s="23">
        <f>H308*(1+VOLUMES!$S$369/100)</f>
        <v>158</v>
      </c>
      <c r="J308" s="181">
        <v>1</v>
      </c>
      <c r="K308" s="23">
        <v>6.3</v>
      </c>
      <c r="L308" t="str">
        <f t="shared" si="10"/>
        <v>Crater S16-2</v>
      </c>
      <c r="N308">
        <v>305</v>
      </c>
    </row>
    <row r="309" spans="2:14" ht="18.75" x14ac:dyDescent="0.3">
      <c r="B309" s="185" t="s">
        <v>528</v>
      </c>
      <c r="C309" s="184" t="s">
        <v>838</v>
      </c>
      <c r="D309" s="184" t="s">
        <v>833</v>
      </c>
      <c r="E309" s="183">
        <v>10</v>
      </c>
      <c r="F309" s="182"/>
      <c r="G309" s="23">
        <f t="shared" si="11"/>
        <v>196.35</v>
      </c>
      <c r="H309" s="23">
        <v>165</v>
      </c>
      <c r="I309" s="23">
        <f>H309*(1+VOLUMES!$S$369/100)</f>
        <v>165</v>
      </c>
      <c r="J309" s="181">
        <v>1</v>
      </c>
      <c r="K309" s="23">
        <v>7.6</v>
      </c>
      <c r="L309" t="str">
        <f t="shared" si="10"/>
        <v>Crater S16-3</v>
      </c>
      <c r="N309">
        <v>306</v>
      </c>
    </row>
    <row r="310" spans="2:14" ht="18.75" x14ac:dyDescent="0.3">
      <c r="B310" s="185" t="s">
        <v>527</v>
      </c>
      <c r="C310" s="184" t="s">
        <v>838</v>
      </c>
      <c r="D310" s="184" t="s">
        <v>831</v>
      </c>
      <c r="E310" s="183">
        <v>10</v>
      </c>
      <c r="F310" s="182"/>
      <c r="G310" s="23">
        <f t="shared" si="11"/>
        <v>209.44</v>
      </c>
      <c r="H310" s="23">
        <v>176</v>
      </c>
      <c r="I310" s="23">
        <f>H310*(1+VOLUMES!$S$369/100)</f>
        <v>176</v>
      </c>
      <c r="J310" s="181">
        <v>1</v>
      </c>
      <c r="K310" s="23">
        <v>7.6</v>
      </c>
      <c r="L310" t="str">
        <f t="shared" si="10"/>
        <v>Crater S16-3</v>
      </c>
      <c r="N310">
        <v>307</v>
      </c>
    </row>
    <row r="311" spans="2:14" ht="18.75" x14ac:dyDescent="0.3">
      <c r="B311" s="185" t="s">
        <v>526</v>
      </c>
      <c r="C311" s="184" t="s">
        <v>837</v>
      </c>
      <c r="D311" s="184" t="s">
        <v>833</v>
      </c>
      <c r="E311" s="183">
        <v>10</v>
      </c>
      <c r="F311" s="182"/>
      <c r="G311" s="23">
        <f t="shared" si="11"/>
        <v>196.35</v>
      </c>
      <c r="H311" s="23">
        <v>165</v>
      </c>
      <c r="I311" s="23">
        <f>H311*(1+VOLUMES!$S$369/100)</f>
        <v>165</v>
      </c>
      <c r="J311" s="181">
        <v>1</v>
      </c>
      <c r="K311" s="23">
        <v>7.6</v>
      </c>
      <c r="L311" t="str">
        <f t="shared" si="10"/>
        <v>Crater S16-4</v>
      </c>
      <c r="N311">
        <v>308</v>
      </c>
    </row>
    <row r="312" spans="2:14" ht="18.75" x14ac:dyDescent="0.3">
      <c r="B312" s="185" t="s">
        <v>525</v>
      </c>
      <c r="C312" s="184" t="s">
        <v>837</v>
      </c>
      <c r="D312" s="184" t="s">
        <v>831</v>
      </c>
      <c r="E312" s="183">
        <v>10</v>
      </c>
      <c r="F312" s="182"/>
      <c r="G312" s="23">
        <f t="shared" si="11"/>
        <v>209.44</v>
      </c>
      <c r="H312" s="23">
        <v>176</v>
      </c>
      <c r="I312" s="23">
        <f>H312*(1+VOLUMES!$S$369/100)</f>
        <v>176</v>
      </c>
      <c r="J312" s="181">
        <v>1</v>
      </c>
      <c r="K312" s="23">
        <v>7.6</v>
      </c>
      <c r="L312" t="str">
        <f t="shared" si="10"/>
        <v>Crater S16-4</v>
      </c>
      <c r="N312">
        <v>309</v>
      </c>
    </row>
    <row r="313" spans="2:14" ht="18.75" x14ac:dyDescent="0.3">
      <c r="B313" s="185" t="s">
        <v>524</v>
      </c>
      <c r="C313" s="184" t="s">
        <v>836</v>
      </c>
      <c r="D313" s="184" t="s">
        <v>833</v>
      </c>
      <c r="E313" s="183">
        <v>10</v>
      </c>
      <c r="F313" s="182"/>
      <c r="G313" s="23">
        <f t="shared" si="11"/>
        <v>220.14999999999998</v>
      </c>
      <c r="H313" s="23">
        <v>185</v>
      </c>
      <c r="I313" s="23">
        <f>H313*(1+VOLUMES!$S$369/100)</f>
        <v>185</v>
      </c>
      <c r="J313" s="181">
        <v>1</v>
      </c>
      <c r="K313" s="23">
        <v>8.4</v>
      </c>
      <c r="L313" t="str">
        <f t="shared" si="10"/>
        <v>Crater S16-5</v>
      </c>
      <c r="N313">
        <v>310</v>
      </c>
    </row>
    <row r="314" spans="2:14" ht="18.75" x14ac:dyDescent="0.3">
      <c r="B314" s="185" t="s">
        <v>523</v>
      </c>
      <c r="C314" s="184" t="s">
        <v>836</v>
      </c>
      <c r="D314" s="184" t="s">
        <v>831</v>
      </c>
      <c r="E314" s="183">
        <v>10</v>
      </c>
      <c r="F314" s="182"/>
      <c r="G314" s="23">
        <f t="shared" si="11"/>
        <v>241.57</v>
      </c>
      <c r="H314" s="23">
        <v>203</v>
      </c>
      <c r="I314" s="23">
        <f>H314*(1+VOLUMES!$S$369/100)</f>
        <v>203</v>
      </c>
      <c r="J314" s="181">
        <v>1</v>
      </c>
      <c r="K314" s="23">
        <v>8.4</v>
      </c>
      <c r="L314" t="str">
        <f t="shared" si="10"/>
        <v>Crater S16-5</v>
      </c>
      <c r="N314">
        <v>311</v>
      </c>
    </row>
    <row r="315" spans="2:14" ht="18.75" x14ac:dyDescent="0.3">
      <c r="B315" s="185" t="s">
        <v>522</v>
      </c>
      <c r="C315" s="184" t="s">
        <v>835</v>
      </c>
      <c r="D315" s="184" t="s">
        <v>833</v>
      </c>
      <c r="E315" s="183">
        <v>10</v>
      </c>
      <c r="F315" s="182"/>
      <c r="G315" s="23">
        <f t="shared" si="11"/>
        <v>220.14999999999998</v>
      </c>
      <c r="H315" s="23">
        <v>185</v>
      </c>
      <c r="I315" s="23">
        <f>H315*(1+VOLUMES!$S$369/100)</f>
        <v>185</v>
      </c>
      <c r="J315" s="181">
        <v>1</v>
      </c>
      <c r="K315" s="23">
        <v>8.4</v>
      </c>
      <c r="L315" t="str">
        <f t="shared" si="10"/>
        <v>Crater S16-6</v>
      </c>
      <c r="N315">
        <v>312</v>
      </c>
    </row>
    <row r="316" spans="2:14" ht="18.75" x14ac:dyDescent="0.3">
      <c r="B316" s="185" t="s">
        <v>521</v>
      </c>
      <c r="C316" s="184" t="s">
        <v>835</v>
      </c>
      <c r="D316" s="184" t="s">
        <v>831</v>
      </c>
      <c r="E316" s="183">
        <v>10</v>
      </c>
      <c r="F316" s="182"/>
      <c r="G316" s="23">
        <f t="shared" si="11"/>
        <v>241.57</v>
      </c>
      <c r="H316" s="23">
        <v>203</v>
      </c>
      <c r="I316" s="23">
        <f>H316*(1+VOLUMES!$S$369/100)</f>
        <v>203</v>
      </c>
      <c r="J316" s="181">
        <v>1</v>
      </c>
      <c r="K316" s="23">
        <v>8.4</v>
      </c>
      <c r="L316" t="str">
        <f t="shared" si="10"/>
        <v>Crater S16-6</v>
      </c>
      <c r="N316">
        <v>313</v>
      </c>
    </row>
    <row r="317" spans="2:14" ht="18.75" x14ac:dyDescent="0.3">
      <c r="B317" s="185" t="s">
        <v>520</v>
      </c>
      <c r="C317" s="184" t="s">
        <v>834</v>
      </c>
      <c r="D317" s="184" t="s">
        <v>833</v>
      </c>
      <c r="E317" s="183">
        <v>10</v>
      </c>
      <c r="F317" s="182"/>
      <c r="G317" s="23">
        <f t="shared" si="11"/>
        <v>252.28</v>
      </c>
      <c r="H317" s="23">
        <v>212</v>
      </c>
      <c r="I317" s="23">
        <f>H317*(1+VOLUMES!$S$369/100)</f>
        <v>212</v>
      </c>
      <c r="J317" s="181">
        <v>1</v>
      </c>
      <c r="K317" s="23">
        <v>10</v>
      </c>
      <c r="L317" t="str">
        <f t="shared" si="10"/>
        <v>Crater S16-7</v>
      </c>
      <c r="N317">
        <v>314</v>
      </c>
    </row>
    <row r="318" spans="2:14" ht="18.75" x14ac:dyDescent="0.3">
      <c r="B318" s="185" t="s">
        <v>519</v>
      </c>
      <c r="C318" s="184" t="s">
        <v>834</v>
      </c>
      <c r="D318" s="184" t="s">
        <v>831</v>
      </c>
      <c r="E318" s="183">
        <v>10</v>
      </c>
      <c r="F318" s="182"/>
      <c r="G318" s="23">
        <f t="shared" si="11"/>
        <v>278.45999999999998</v>
      </c>
      <c r="H318" s="23">
        <v>234</v>
      </c>
      <c r="I318" s="23">
        <f>H318*(1+VOLUMES!$S$369/100)</f>
        <v>234</v>
      </c>
      <c r="J318" s="181">
        <v>1</v>
      </c>
      <c r="K318" s="23">
        <v>10</v>
      </c>
      <c r="L318" t="str">
        <f t="shared" si="10"/>
        <v>Crater S16-7</v>
      </c>
      <c r="N318">
        <v>315</v>
      </c>
    </row>
    <row r="319" spans="2:14" ht="18.75" x14ac:dyDescent="0.3">
      <c r="B319" s="185" t="s">
        <v>518</v>
      </c>
      <c r="C319" s="184" t="s">
        <v>832</v>
      </c>
      <c r="D319" s="184" t="s">
        <v>833</v>
      </c>
      <c r="E319" s="183">
        <v>10</v>
      </c>
      <c r="F319" s="182"/>
      <c r="G319" s="23">
        <f t="shared" si="11"/>
        <v>252.28</v>
      </c>
      <c r="H319" s="23">
        <v>212</v>
      </c>
      <c r="I319" s="23">
        <f>H319*(1+VOLUMES!$S$369/100)</f>
        <v>212</v>
      </c>
      <c r="J319" s="181">
        <v>1</v>
      </c>
      <c r="K319" s="23">
        <v>10</v>
      </c>
      <c r="L319" t="str">
        <f t="shared" si="10"/>
        <v>Crater S16-8</v>
      </c>
      <c r="N319">
        <v>316</v>
      </c>
    </row>
    <row r="320" spans="2:14" ht="18.75" x14ac:dyDescent="0.3">
      <c r="B320" s="185" t="s">
        <v>517</v>
      </c>
      <c r="C320" s="184" t="s">
        <v>832</v>
      </c>
      <c r="D320" s="184" t="s">
        <v>831</v>
      </c>
      <c r="E320" s="183">
        <v>10</v>
      </c>
      <c r="F320" s="182"/>
      <c r="G320" s="23">
        <f t="shared" si="11"/>
        <v>278.45999999999998</v>
      </c>
      <c r="H320" s="23">
        <v>234</v>
      </c>
      <c r="I320" s="23">
        <f>H320*(1+VOLUMES!$S$369/100)</f>
        <v>234</v>
      </c>
      <c r="J320" s="181">
        <v>1</v>
      </c>
      <c r="K320" s="23">
        <v>10</v>
      </c>
      <c r="L320" t="str">
        <f t="shared" si="10"/>
        <v>Crater S16-8</v>
      </c>
      <c r="N320">
        <v>317</v>
      </c>
    </row>
    <row r="321" spans="2:14" ht="18.75" x14ac:dyDescent="0.3">
      <c r="B321" s="185" t="s">
        <v>1068</v>
      </c>
      <c r="C321" s="184" t="s">
        <v>1056</v>
      </c>
      <c r="D321" s="184" t="s">
        <v>833</v>
      </c>
      <c r="E321" s="183">
        <v>3</v>
      </c>
      <c r="F321" s="182"/>
      <c r="G321" s="23">
        <f t="shared" si="11"/>
        <v>35.699999999999996</v>
      </c>
      <c r="H321" s="23">
        <v>30</v>
      </c>
      <c r="I321" s="23">
        <f>H321*(1+VOLUMES!$S$369/100)</f>
        <v>30</v>
      </c>
      <c r="J321" s="181">
        <v>0</v>
      </c>
      <c r="K321" s="23">
        <v>0.36</v>
      </c>
      <c r="L321" t="str">
        <f t="shared" ref="L321:L336" si="12">PROPER(C321)</f>
        <v>Agudo S17-1</v>
      </c>
      <c r="N321">
        <v>318</v>
      </c>
    </row>
    <row r="322" spans="2:14" ht="18.75" x14ac:dyDescent="0.3">
      <c r="B322" s="185" t="s">
        <v>1069</v>
      </c>
      <c r="C322" s="184" t="s">
        <v>1057</v>
      </c>
      <c r="D322" s="184" t="s">
        <v>833</v>
      </c>
      <c r="E322" s="183">
        <v>3</v>
      </c>
      <c r="F322" s="182"/>
      <c r="G322" s="23">
        <f t="shared" si="11"/>
        <v>38.08</v>
      </c>
      <c r="H322" s="23">
        <v>32</v>
      </c>
      <c r="I322" s="23">
        <f>H322*(1+VOLUMES!$S$369/100)</f>
        <v>32</v>
      </c>
      <c r="J322" s="181">
        <v>0</v>
      </c>
      <c r="K322" s="23">
        <v>0.36</v>
      </c>
      <c r="L322" t="str">
        <f t="shared" si="12"/>
        <v>Agudo S17-2</v>
      </c>
      <c r="N322">
        <v>319</v>
      </c>
    </row>
    <row r="323" spans="2:14" ht="18.75" x14ac:dyDescent="0.3">
      <c r="B323" s="185" t="s">
        <v>1070</v>
      </c>
      <c r="C323" s="184" t="s">
        <v>1058</v>
      </c>
      <c r="D323" s="184" t="s">
        <v>833</v>
      </c>
      <c r="E323" s="183">
        <v>3</v>
      </c>
      <c r="F323" s="182"/>
      <c r="G323" s="23">
        <f t="shared" si="11"/>
        <v>39.269999999999996</v>
      </c>
      <c r="H323" s="23">
        <v>33</v>
      </c>
      <c r="I323" s="23">
        <f>H323*(1+VOLUMES!$S$369/100)</f>
        <v>33</v>
      </c>
      <c r="J323" s="181">
        <v>0</v>
      </c>
      <c r="K323" s="23">
        <v>0.36</v>
      </c>
      <c r="L323" t="str">
        <f t="shared" si="12"/>
        <v>Agudo S17-3</v>
      </c>
      <c r="N323">
        <v>320</v>
      </c>
    </row>
    <row r="324" spans="2:14" ht="18.75" x14ac:dyDescent="0.3">
      <c r="B324" s="185" t="s">
        <v>1071</v>
      </c>
      <c r="C324" s="184" t="s">
        <v>1059</v>
      </c>
      <c r="D324" s="184" t="s">
        <v>833</v>
      </c>
      <c r="E324" s="183">
        <v>3</v>
      </c>
      <c r="F324" s="182"/>
      <c r="G324" s="23">
        <f t="shared" si="11"/>
        <v>44.03</v>
      </c>
      <c r="H324" s="23">
        <v>37</v>
      </c>
      <c r="I324" s="23">
        <f>H324*(1+VOLUMES!$S$369/100)</f>
        <v>37</v>
      </c>
      <c r="J324" s="181">
        <v>0</v>
      </c>
      <c r="K324" s="23">
        <v>0.48</v>
      </c>
      <c r="L324" t="str">
        <f t="shared" si="12"/>
        <v>Agudo S17-4</v>
      </c>
      <c r="N324">
        <v>321</v>
      </c>
    </row>
    <row r="325" spans="2:14" ht="18.75" x14ac:dyDescent="0.3">
      <c r="B325" s="185" t="s">
        <v>1072</v>
      </c>
      <c r="C325" s="184" t="s">
        <v>1060</v>
      </c>
      <c r="D325" s="184" t="s">
        <v>833</v>
      </c>
      <c r="E325" s="183">
        <v>3</v>
      </c>
      <c r="F325" s="182"/>
      <c r="G325" s="23">
        <f t="shared" si="11"/>
        <v>48.79</v>
      </c>
      <c r="H325" s="23">
        <v>41</v>
      </c>
      <c r="I325" s="23">
        <f>H325*(1+VOLUMES!$S$369/100)</f>
        <v>41</v>
      </c>
      <c r="J325" s="181">
        <v>0</v>
      </c>
      <c r="K325" s="23">
        <v>0.6</v>
      </c>
      <c r="L325" t="str">
        <f t="shared" si="12"/>
        <v>Agudo S18-1</v>
      </c>
      <c r="N325">
        <v>322</v>
      </c>
    </row>
    <row r="326" spans="2:14" ht="18.75" x14ac:dyDescent="0.3">
      <c r="B326" s="185" t="s">
        <v>1073</v>
      </c>
      <c r="C326" s="184" t="s">
        <v>1061</v>
      </c>
      <c r="D326" s="184" t="s">
        <v>833</v>
      </c>
      <c r="E326" s="183">
        <v>3</v>
      </c>
      <c r="F326" s="182"/>
      <c r="G326" s="23">
        <f t="shared" si="11"/>
        <v>52.36</v>
      </c>
      <c r="H326" s="23">
        <v>44</v>
      </c>
      <c r="I326" s="23">
        <f>H326*(1+VOLUMES!$S$369/100)</f>
        <v>44</v>
      </c>
      <c r="J326" s="181">
        <v>0</v>
      </c>
      <c r="K326" s="23">
        <v>0.72</v>
      </c>
      <c r="L326" t="str">
        <f t="shared" si="12"/>
        <v>Agudo S18-2</v>
      </c>
      <c r="N326">
        <v>323</v>
      </c>
    </row>
    <row r="327" spans="2:14" ht="18.75" x14ac:dyDescent="0.3">
      <c r="B327" s="185" t="s">
        <v>1074</v>
      </c>
      <c r="C327" s="184" t="s">
        <v>1062</v>
      </c>
      <c r="D327" s="184" t="s">
        <v>833</v>
      </c>
      <c r="E327" s="183">
        <v>3</v>
      </c>
      <c r="F327" s="182"/>
      <c r="G327" s="23">
        <f t="shared" si="11"/>
        <v>55.93</v>
      </c>
      <c r="H327" s="23">
        <v>47</v>
      </c>
      <c r="I327" s="23">
        <f>H327*(1+VOLUMES!$S$369/100)</f>
        <v>47</v>
      </c>
      <c r="J327" s="181">
        <v>0</v>
      </c>
      <c r="K327" s="23">
        <v>0.84</v>
      </c>
      <c r="L327" t="str">
        <f t="shared" si="12"/>
        <v>Agudo S18-3</v>
      </c>
      <c r="N327">
        <v>324</v>
      </c>
    </row>
    <row r="328" spans="2:14" ht="18.75" x14ac:dyDescent="0.3">
      <c r="B328" s="185" t="s">
        <v>1075</v>
      </c>
      <c r="C328" s="184" t="s">
        <v>1063</v>
      </c>
      <c r="D328" s="184" t="s">
        <v>833</v>
      </c>
      <c r="E328" s="183">
        <v>3</v>
      </c>
      <c r="F328" s="182"/>
      <c r="G328" s="23">
        <f t="shared" si="11"/>
        <v>61.879999999999995</v>
      </c>
      <c r="H328" s="23">
        <v>52</v>
      </c>
      <c r="I328" s="23">
        <f>H328*(1+VOLUMES!$S$369/100)</f>
        <v>52</v>
      </c>
      <c r="J328" s="181">
        <v>0</v>
      </c>
      <c r="K328" s="23">
        <v>0.96</v>
      </c>
      <c r="L328" t="str">
        <f t="shared" si="12"/>
        <v>Agudo S18-4</v>
      </c>
      <c r="N328">
        <v>325</v>
      </c>
    </row>
    <row r="329" spans="2:14" ht="18.75" x14ac:dyDescent="0.3">
      <c r="B329" s="185" t="s">
        <v>1078</v>
      </c>
      <c r="C329" s="184" t="s">
        <v>1064</v>
      </c>
      <c r="D329" s="184" t="s">
        <v>833</v>
      </c>
      <c r="E329" s="183">
        <v>4</v>
      </c>
      <c r="F329" s="182"/>
      <c r="G329" s="23">
        <f t="shared" si="11"/>
        <v>65.45</v>
      </c>
      <c r="H329" s="23">
        <v>55</v>
      </c>
      <c r="I329" s="23">
        <f>H329*(1+VOLUMES!$S$369/100)</f>
        <v>55</v>
      </c>
      <c r="J329" s="181">
        <v>0</v>
      </c>
      <c r="K329" s="23">
        <v>1.44</v>
      </c>
      <c r="L329" t="str">
        <f t="shared" si="12"/>
        <v>Agudo S19-1</v>
      </c>
      <c r="N329">
        <v>326</v>
      </c>
    </row>
    <row r="330" spans="2:14" ht="18.75" x14ac:dyDescent="0.3">
      <c r="B330" s="185" t="s">
        <v>1083</v>
      </c>
      <c r="C330" s="184" t="s">
        <v>1064</v>
      </c>
      <c r="D330" s="184" t="s">
        <v>831</v>
      </c>
      <c r="E330" s="183">
        <v>4</v>
      </c>
      <c r="F330" s="182"/>
      <c r="G330" s="23">
        <f t="shared" si="11"/>
        <v>66.64</v>
      </c>
      <c r="H330" s="23">
        <v>56</v>
      </c>
      <c r="I330" s="23">
        <f>H330*(1+VOLUMES!$S$369/100)</f>
        <v>56</v>
      </c>
      <c r="J330" s="181">
        <v>0</v>
      </c>
      <c r="K330" s="23">
        <v>1.44</v>
      </c>
      <c r="L330" t="str">
        <f t="shared" si="12"/>
        <v>Agudo S19-1</v>
      </c>
      <c r="N330">
        <v>327</v>
      </c>
    </row>
    <row r="331" spans="2:14" ht="18.75" x14ac:dyDescent="0.3">
      <c r="B331" s="185" t="s">
        <v>1082</v>
      </c>
      <c r="C331" s="184" t="s">
        <v>1065</v>
      </c>
      <c r="D331" s="184" t="s">
        <v>833</v>
      </c>
      <c r="E331" s="183">
        <v>4</v>
      </c>
      <c r="F331" s="182"/>
      <c r="G331" s="23">
        <f t="shared" si="11"/>
        <v>74.97</v>
      </c>
      <c r="H331" s="23">
        <v>63</v>
      </c>
      <c r="I331" s="23">
        <f>H331*(1+VOLUMES!$S$369/100)</f>
        <v>63</v>
      </c>
      <c r="J331" s="181">
        <v>0</v>
      </c>
      <c r="K331" s="23">
        <v>1.68</v>
      </c>
      <c r="L331" t="str">
        <f t="shared" si="12"/>
        <v>Agudo S19-2</v>
      </c>
      <c r="N331">
        <v>328</v>
      </c>
    </row>
    <row r="332" spans="2:14" ht="18.75" x14ac:dyDescent="0.3">
      <c r="B332" s="185" t="s">
        <v>1079</v>
      </c>
      <c r="C332" s="184" t="s">
        <v>1065</v>
      </c>
      <c r="D332" s="184" t="s">
        <v>831</v>
      </c>
      <c r="E332" s="183">
        <v>4</v>
      </c>
      <c r="F332" s="182"/>
      <c r="G332" s="23">
        <f t="shared" si="11"/>
        <v>77.349999999999994</v>
      </c>
      <c r="H332" s="23">
        <v>65</v>
      </c>
      <c r="I332" s="23">
        <f>H332*(1+VOLUMES!$S$369/100)</f>
        <v>65</v>
      </c>
      <c r="J332" s="181">
        <v>0</v>
      </c>
      <c r="K332" s="23">
        <v>1.68</v>
      </c>
      <c r="L332" t="str">
        <f t="shared" si="12"/>
        <v>Agudo S19-2</v>
      </c>
      <c r="N332">
        <v>329</v>
      </c>
    </row>
    <row r="333" spans="2:14" ht="18.75" x14ac:dyDescent="0.3">
      <c r="B333" s="185" t="s">
        <v>1076</v>
      </c>
      <c r="C333" s="184" t="s">
        <v>1066</v>
      </c>
      <c r="D333" s="184" t="s">
        <v>833</v>
      </c>
      <c r="E333" s="183">
        <v>5</v>
      </c>
      <c r="F333" s="182"/>
      <c r="G333" s="23">
        <f t="shared" si="11"/>
        <v>78.539999999999992</v>
      </c>
      <c r="H333" s="23">
        <v>66</v>
      </c>
      <c r="I333" s="23">
        <f>H333*(1+VOLUMES!$S$369/100)</f>
        <v>66</v>
      </c>
      <c r="J333" s="181">
        <v>0</v>
      </c>
      <c r="K333" s="23">
        <v>1.92</v>
      </c>
      <c r="L333" t="str">
        <f t="shared" si="12"/>
        <v>Agudo S19-3</v>
      </c>
      <c r="N333">
        <v>330</v>
      </c>
    </row>
    <row r="334" spans="2:14" ht="18.75" x14ac:dyDescent="0.3">
      <c r="B334" s="185" t="s">
        <v>1081</v>
      </c>
      <c r="C334" s="184" t="s">
        <v>1066</v>
      </c>
      <c r="D334" s="184" t="s">
        <v>831</v>
      </c>
      <c r="E334" s="183">
        <v>5</v>
      </c>
      <c r="F334" s="182"/>
      <c r="G334" s="23">
        <f t="shared" si="11"/>
        <v>80.92</v>
      </c>
      <c r="H334" s="23">
        <v>68</v>
      </c>
      <c r="I334" s="23">
        <f>H334*(1+VOLUMES!$S$369/100)</f>
        <v>68</v>
      </c>
      <c r="J334" s="181">
        <v>0</v>
      </c>
      <c r="K334" s="23">
        <v>1.92</v>
      </c>
      <c r="L334" t="str">
        <f t="shared" si="12"/>
        <v>Agudo S19-3</v>
      </c>
      <c r="N334">
        <v>331</v>
      </c>
    </row>
    <row r="335" spans="2:14" ht="18.75" x14ac:dyDescent="0.3">
      <c r="B335" s="185" t="s">
        <v>1080</v>
      </c>
      <c r="C335" s="184" t="s">
        <v>1067</v>
      </c>
      <c r="D335" s="184" t="s">
        <v>833</v>
      </c>
      <c r="E335" s="183">
        <v>6</v>
      </c>
      <c r="F335" s="182"/>
      <c r="G335" s="23">
        <f t="shared" si="11"/>
        <v>80.92</v>
      </c>
      <c r="H335" s="23">
        <v>68</v>
      </c>
      <c r="I335" s="23">
        <f>H335*(1+VOLUMES!$S$369/100)</f>
        <v>68</v>
      </c>
      <c r="J335" s="181">
        <v>0</v>
      </c>
      <c r="K335" s="23">
        <v>2.2799999999999998</v>
      </c>
      <c r="L335" t="str">
        <f t="shared" si="12"/>
        <v>Agudo S19-4</v>
      </c>
      <c r="N335">
        <v>332</v>
      </c>
    </row>
    <row r="336" spans="2:14" ht="18.75" x14ac:dyDescent="0.3">
      <c r="B336" s="185" t="s">
        <v>1077</v>
      </c>
      <c r="C336" s="184" t="s">
        <v>1067</v>
      </c>
      <c r="D336" s="184" t="s">
        <v>831</v>
      </c>
      <c r="E336" s="183">
        <v>6</v>
      </c>
      <c r="F336" s="182"/>
      <c r="G336" s="23">
        <f t="shared" ref="G336" si="13">I336*($G$2/100+1)</f>
        <v>85.679999999999993</v>
      </c>
      <c r="H336" s="23">
        <v>72</v>
      </c>
      <c r="I336" s="23">
        <f>H336*(1+VOLUMES!$S$369/100)</f>
        <v>72</v>
      </c>
      <c r="J336" s="181">
        <v>0</v>
      </c>
      <c r="K336" s="23">
        <v>2.2799999999999998</v>
      </c>
      <c r="L336" t="str">
        <f t="shared" si="12"/>
        <v>Agudo S19-4</v>
      </c>
      <c r="N336">
        <v>333</v>
      </c>
    </row>
    <row r="337" spans="1:31" ht="18.75" x14ac:dyDescent="0.3">
      <c r="B337" s="37" t="s">
        <v>830</v>
      </c>
      <c r="C337" s="9" t="s">
        <v>197</v>
      </c>
      <c r="D337" s="9"/>
      <c r="E337" s="9"/>
      <c r="F337" s="9"/>
      <c r="G337" s="6"/>
      <c r="H337" s="6"/>
      <c r="I337" s="10"/>
      <c r="J337" s="10"/>
      <c r="K337" s="10"/>
      <c r="L337" s="10"/>
      <c r="M337" s="10"/>
      <c r="N337" s="10"/>
      <c r="O337" s="4"/>
      <c r="P337" s="4"/>
      <c r="Q337" s="10"/>
      <c r="R337" s="12"/>
      <c r="S337" s="12"/>
      <c r="T337" s="12"/>
      <c r="U337" s="10"/>
      <c r="V337" s="4"/>
      <c r="W337" s="4"/>
      <c r="X337" s="23"/>
      <c r="Y337" s="23"/>
      <c r="Z337" s="4"/>
      <c r="AA337" s="4"/>
      <c r="AB337" s="23"/>
      <c r="AC337" t="str">
        <f>PROPER(C337)</f>
        <v/>
      </c>
      <c r="AE337">
        <v>74</v>
      </c>
    </row>
    <row r="340" spans="1:31" x14ac:dyDescent="0.25">
      <c r="A340" t="s">
        <v>829</v>
      </c>
    </row>
    <row r="341" spans="1:31" x14ac:dyDescent="0.25">
      <c r="A341" t="s">
        <v>828</v>
      </c>
    </row>
  </sheetData>
  <sheetProtection selectLockedCells="1"/>
  <phoneticPr fontId="9" type="noConversion"/>
  <pageMargins left="0.75196850393700787" right="0.75196850393700787" top="1" bottom="1" header="0.5" footer="0.5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4</vt:i4>
      </vt:variant>
    </vt:vector>
  </HeadingPairs>
  <TitlesOfParts>
    <vt:vector size="10" baseType="lpstr">
      <vt:lpstr>OVERVIEW</vt:lpstr>
      <vt:lpstr>HOLDS</vt:lpstr>
      <vt:lpstr>VOLUMES</vt:lpstr>
      <vt:lpstr>Datenbank Holds</vt:lpstr>
      <vt:lpstr>Berechnung Holds</vt:lpstr>
      <vt:lpstr>Datenbank Volumes</vt:lpstr>
      <vt:lpstr>OVERVIEW!Druckbereich</vt:lpstr>
      <vt:lpstr>HOLDS!Drucktitel</vt:lpstr>
      <vt:lpstr>OVERVIEW!Drucktitel</vt:lpstr>
      <vt:lpstr>VOLUMES!Drucktitel</vt:lpstr>
    </vt:vector>
  </TitlesOfParts>
  <Company>T-Wall Equipment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 System</dc:creator>
  <cp:lastModifiedBy>Bastian O</cp:lastModifiedBy>
  <cp:lastPrinted>2024-10-20T13:37:41Z</cp:lastPrinted>
  <dcterms:created xsi:type="dcterms:W3CDTF">2015-08-04T10:44:00Z</dcterms:created>
  <dcterms:modified xsi:type="dcterms:W3CDTF">2026-05-27T10:37:39Z</dcterms:modified>
</cp:coreProperties>
</file>